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workbookProtection workbookPassword="C639" lockStructure="1"/>
  <bookViews>
    <workbookView xWindow="240" yWindow="120" windowWidth="20115" windowHeight="7995"/>
  </bookViews>
  <sheets>
    <sheet name="Расходы за 10 лет" sheetId="1" r:id="rId1"/>
    <sheet name="Расходы за 50 лет. Тренд выгоды" sheetId="2" r:id="rId2"/>
  </sheets>
  <definedNames>
    <definedName name="_xlnm.Print_Area" localSheetId="0">'Расходы за 10 лет'!$A$2:$X$83</definedName>
    <definedName name="_xlnm.Print_Area" localSheetId="1">'Расходы за 50 лет. Тренд выгоды'!$B$2:$X$106</definedName>
  </definedNames>
  <calcPr calcId="144525"/>
</workbook>
</file>

<file path=xl/calcChain.xml><?xml version="1.0" encoding="utf-8"?>
<calcChain xmlns="http://schemas.openxmlformats.org/spreadsheetml/2006/main">
  <c r="C51" i="2" l="1"/>
  <c r="C52" i="2"/>
  <c r="C53" i="2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H50" i="2" l="1"/>
  <c r="G50" i="2"/>
  <c r="W27" i="1"/>
  <c r="W27" i="2"/>
  <c r="U26" i="2"/>
  <c r="U26" i="1"/>
  <c r="O50" i="2" l="1"/>
  <c r="N49" i="2" l="1"/>
  <c r="L49" i="2"/>
  <c r="L48" i="2"/>
  <c r="N48" i="2"/>
  <c r="C46" i="2" l="1"/>
  <c r="C45" i="1"/>
  <c r="M45" i="1"/>
  <c r="L45" i="1"/>
  <c r="N46" i="2"/>
  <c r="L46" i="2"/>
  <c r="N27" i="2"/>
  <c r="N50" i="2" s="1"/>
  <c r="L27" i="2"/>
  <c r="L50" i="2" s="1"/>
  <c r="M27" i="1"/>
  <c r="L27" i="1"/>
  <c r="E43" i="2" l="1"/>
  <c r="C40" i="2" s="1"/>
  <c r="E43" i="1"/>
  <c r="C40" i="1" s="1"/>
  <c r="X26" i="1" s="1"/>
  <c r="X26" i="2" l="1"/>
  <c r="L104" i="2"/>
  <c r="L64" i="1"/>
  <c r="M64" i="1" l="1"/>
  <c r="N104" i="2"/>
  <c r="B26" i="2" l="1"/>
  <c r="E31" i="2"/>
  <c r="G31" i="2" s="1"/>
  <c r="L31" i="2"/>
  <c r="E32" i="2"/>
  <c r="G32" i="2" s="1"/>
  <c r="L32" i="2"/>
  <c r="L41" i="2" s="1"/>
  <c r="L39" i="2" s="1"/>
  <c r="L40" i="2" s="1"/>
  <c r="E33" i="2"/>
  <c r="G33" i="2" s="1"/>
  <c r="L33" i="2"/>
  <c r="S33" i="2"/>
  <c r="E34" i="2"/>
  <c r="G34" i="2"/>
  <c r="H34" i="2"/>
  <c r="K34" i="2"/>
  <c r="L34" i="2"/>
  <c r="N34" i="2"/>
  <c r="E35" i="2"/>
  <c r="G35" i="2"/>
  <c r="H35" i="2"/>
  <c r="K35" i="2"/>
  <c r="L35" i="2"/>
  <c r="N35" i="2"/>
  <c r="I39" i="2"/>
  <c r="I40" i="2" s="1"/>
  <c r="J39" i="2"/>
  <c r="J40" i="2"/>
  <c r="I41" i="2"/>
  <c r="J41" i="2"/>
  <c r="L45" i="2"/>
  <c r="N45" i="2"/>
  <c r="G46" i="2"/>
  <c r="G47" i="2" s="1"/>
  <c r="H46" i="2"/>
  <c r="K46" i="2"/>
  <c r="K47" i="2" s="1"/>
  <c r="H47" i="2"/>
  <c r="H48" i="2" s="1"/>
  <c r="I47" i="2"/>
  <c r="J47" i="2"/>
  <c r="L47" i="2"/>
  <c r="N47" i="2"/>
  <c r="L84" i="2" l="1"/>
  <c r="K48" i="2"/>
  <c r="G48" i="2"/>
  <c r="I61" i="2"/>
  <c r="H49" i="2"/>
  <c r="L51" i="2"/>
  <c r="L53" i="2"/>
  <c r="L55" i="2"/>
  <c r="L57" i="2"/>
  <c r="L59" i="2"/>
  <c r="L61" i="2"/>
  <c r="L52" i="2"/>
  <c r="L54" i="2"/>
  <c r="L56" i="2"/>
  <c r="L58" i="2"/>
  <c r="L60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G39" i="2"/>
  <c r="G40" i="2" s="1"/>
  <c r="E39" i="2"/>
  <c r="K33" i="2"/>
  <c r="K32" i="2"/>
  <c r="K31" i="2"/>
  <c r="H33" i="2"/>
  <c r="H32" i="2"/>
  <c r="H31" i="2"/>
  <c r="N33" i="2"/>
  <c r="N32" i="2"/>
  <c r="N31" i="2"/>
  <c r="C49" i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K39" i="2" l="1"/>
  <c r="K40" i="2" s="1"/>
  <c r="K53" i="2" s="1"/>
  <c r="H39" i="2"/>
  <c r="H40" i="2" s="1"/>
  <c r="H55" i="2" s="1"/>
  <c r="J55" i="2" s="1"/>
  <c r="K51" i="2"/>
  <c r="K57" i="2"/>
  <c r="K59" i="2"/>
  <c r="K52" i="2"/>
  <c r="K56" i="2"/>
  <c r="K60" i="2"/>
  <c r="K62" i="2"/>
  <c r="K65" i="2"/>
  <c r="K66" i="2"/>
  <c r="K67" i="2"/>
  <c r="K70" i="2"/>
  <c r="K72" i="2"/>
  <c r="K74" i="2"/>
  <c r="K76" i="2"/>
  <c r="K78" i="2"/>
  <c r="K79" i="2"/>
  <c r="K83" i="2"/>
  <c r="K84" i="2"/>
  <c r="K85" i="2"/>
  <c r="G51" i="2"/>
  <c r="I51" i="2" s="1"/>
  <c r="G53" i="2"/>
  <c r="I53" i="2" s="1"/>
  <c r="G55" i="2"/>
  <c r="I55" i="2" s="1"/>
  <c r="G57" i="2"/>
  <c r="I57" i="2" s="1"/>
  <c r="G59" i="2"/>
  <c r="I59" i="2" s="1"/>
  <c r="G61" i="2"/>
  <c r="J61" i="2" s="1"/>
  <c r="G52" i="2"/>
  <c r="I52" i="2" s="1"/>
  <c r="G54" i="2"/>
  <c r="I54" i="2" s="1"/>
  <c r="G56" i="2"/>
  <c r="I56" i="2" s="1"/>
  <c r="G58" i="2"/>
  <c r="I58" i="2" s="1"/>
  <c r="G60" i="2"/>
  <c r="I60" i="2" s="1"/>
  <c r="G62" i="2"/>
  <c r="G63" i="2"/>
  <c r="G64" i="2"/>
  <c r="G65" i="2"/>
  <c r="G66" i="2"/>
  <c r="G67" i="2"/>
  <c r="G68" i="2"/>
  <c r="G69" i="2"/>
  <c r="G70" i="2"/>
  <c r="G72" i="2"/>
  <c r="G73" i="2"/>
  <c r="G74" i="2"/>
  <c r="G75" i="2"/>
  <c r="G76" i="2"/>
  <c r="G77" i="2"/>
  <c r="G78" i="2"/>
  <c r="G79" i="2"/>
  <c r="G80" i="2"/>
  <c r="G82" i="2"/>
  <c r="G83" i="2"/>
  <c r="G84" i="2"/>
  <c r="G85" i="2"/>
  <c r="G81" i="2"/>
  <c r="G49" i="2"/>
  <c r="L85" i="2"/>
  <c r="G86" i="2"/>
  <c r="H51" i="2"/>
  <c r="J51" i="2" s="1"/>
  <c r="H57" i="2"/>
  <c r="J57" i="2" s="1"/>
  <c r="H56" i="2"/>
  <c r="J56" i="2" s="1"/>
  <c r="H62" i="2"/>
  <c r="H67" i="2"/>
  <c r="H70" i="2"/>
  <c r="H75" i="2"/>
  <c r="H78" i="2"/>
  <c r="H85" i="2"/>
  <c r="K71" i="2"/>
  <c r="N41" i="2"/>
  <c r="N39" i="2" s="1"/>
  <c r="N40" i="2" s="1"/>
  <c r="K49" i="2"/>
  <c r="K81" i="2"/>
  <c r="G71" i="2"/>
  <c r="I41" i="1"/>
  <c r="J41" i="1"/>
  <c r="I63" i="2" l="1"/>
  <c r="I73" i="2" s="1"/>
  <c r="I83" i="2" s="1"/>
  <c r="N71" i="2"/>
  <c r="N61" i="2"/>
  <c r="O61" i="2" s="1"/>
  <c r="I70" i="2"/>
  <c r="I80" i="2" s="1"/>
  <c r="I62" i="2"/>
  <c r="I72" i="2" s="1"/>
  <c r="I82" i="2" s="1"/>
  <c r="H83" i="2"/>
  <c r="H74" i="2"/>
  <c r="H66" i="2"/>
  <c r="H54" i="2"/>
  <c r="J54" i="2" s="1"/>
  <c r="H79" i="2"/>
  <c r="H71" i="2"/>
  <c r="H63" i="2"/>
  <c r="H59" i="2"/>
  <c r="J59" i="2" s="1"/>
  <c r="K80" i="2"/>
  <c r="K75" i="2"/>
  <c r="K69" i="2"/>
  <c r="K63" i="2"/>
  <c r="K54" i="2"/>
  <c r="K55" i="2"/>
  <c r="H84" i="2"/>
  <c r="H82" i="2"/>
  <c r="H77" i="2"/>
  <c r="H73" i="2"/>
  <c r="H69" i="2"/>
  <c r="H65" i="2"/>
  <c r="J65" i="2" s="1"/>
  <c r="J75" i="2" s="1"/>
  <c r="J85" i="2" s="1"/>
  <c r="H60" i="2"/>
  <c r="J60" i="2" s="1"/>
  <c r="J70" i="2" s="1"/>
  <c r="H52" i="2"/>
  <c r="J52" i="2" s="1"/>
  <c r="J62" i="2" s="1"/>
  <c r="H81" i="2"/>
  <c r="H86" i="2"/>
  <c r="H80" i="2"/>
  <c r="H76" i="2"/>
  <c r="H72" i="2"/>
  <c r="H68" i="2"/>
  <c r="H64" i="2"/>
  <c r="H58" i="2"/>
  <c r="J58" i="2" s="1"/>
  <c r="H61" i="2"/>
  <c r="H53" i="2"/>
  <c r="J53" i="2" s="1"/>
  <c r="J63" i="2" s="1"/>
  <c r="K86" i="2"/>
  <c r="K82" i="2"/>
  <c r="K77" i="2"/>
  <c r="K73" i="2"/>
  <c r="K68" i="2"/>
  <c r="K64" i="2"/>
  <c r="K58" i="2"/>
  <c r="K61" i="2"/>
  <c r="J66" i="2"/>
  <c r="J71" i="2"/>
  <c r="I64" i="2"/>
  <c r="I74" i="2" s="1"/>
  <c r="I84" i="2" s="1"/>
  <c r="I67" i="2"/>
  <c r="I77" i="2" s="1"/>
  <c r="I65" i="2"/>
  <c r="I75" i="2" s="1"/>
  <c r="I85" i="2" s="1"/>
  <c r="N52" i="2"/>
  <c r="O52" i="2" s="1"/>
  <c r="N54" i="2"/>
  <c r="O54" i="2" s="1"/>
  <c r="N56" i="2"/>
  <c r="N58" i="2"/>
  <c r="O58" i="2" s="1"/>
  <c r="N60" i="2"/>
  <c r="O60" i="2" s="1"/>
  <c r="N62" i="2"/>
  <c r="O62" i="2" s="1"/>
  <c r="N63" i="2"/>
  <c r="O63" i="2" s="1"/>
  <c r="N64" i="2"/>
  <c r="O64" i="2" s="1"/>
  <c r="N65" i="2"/>
  <c r="O65" i="2" s="1"/>
  <c r="N51" i="2"/>
  <c r="O51" i="2" s="1"/>
  <c r="N53" i="2"/>
  <c r="O53" i="2" s="1"/>
  <c r="N55" i="2"/>
  <c r="O55" i="2" s="1"/>
  <c r="N57" i="2"/>
  <c r="O57" i="2" s="1"/>
  <c r="N59" i="2"/>
  <c r="O59" i="2" s="1"/>
  <c r="N84" i="2"/>
  <c r="O84" i="2" s="1"/>
  <c r="N85" i="2"/>
  <c r="O85" i="2" s="1"/>
  <c r="N66" i="2"/>
  <c r="O66" i="2" s="1"/>
  <c r="N67" i="2"/>
  <c r="O67" i="2" s="1"/>
  <c r="N68" i="2"/>
  <c r="O68" i="2" s="1"/>
  <c r="N69" i="2"/>
  <c r="O69" i="2" s="1"/>
  <c r="N70" i="2"/>
  <c r="O70" i="2" s="1"/>
  <c r="N72" i="2"/>
  <c r="O72" i="2" s="1"/>
  <c r="N73" i="2"/>
  <c r="O73" i="2" s="1"/>
  <c r="N74" i="2"/>
  <c r="O74" i="2" s="1"/>
  <c r="N75" i="2"/>
  <c r="O75" i="2" s="1"/>
  <c r="N76" i="2"/>
  <c r="O76" i="2" s="1"/>
  <c r="N77" i="2"/>
  <c r="O77" i="2" s="1"/>
  <c r="N78" i="2"/>
  <c r="O78" i="2" s="1"/>
  <c r="N79" i="2"/>
  <c r="O79" i="2" s="1"/>
  <c r="N80" i="2"/>
  <c r="O80" i="2" s="1"/>
  <c r="N81" i="2"/>
  <c r="O81" i="2" s="1"/>
  <c r="N82" i="2"/>
  <c r="O82" i="2" s="1"/>
  <c r="N83" i="2"/>
  <c r="O83" i="2" s="1"/>
  <c r="N86" i="2"/>
  <c r="O86" i="2" s="1"/>
  <c r="I68" i="2"/>
  <c r="I78" i="2" s="1"/>
  <c r="J67" i="2"/>
  <c r="L86" i="2"/>
  <c r="N87" i="2"/>
  <c r="I66" i="2"/>
  <c r="I71" i="2"/>
  <c r="I69" i="2"/>
  <c r="I79" i="2" s="1"/>
  <c r="E31" i="1"/>
  <c r="H31" i="1" s="1"/>
  <c r="E35" i="1"/>
  <c r="M35" i="1" s="1"/>
  <c r="S33" i="1"/>
  <c r="E34" i="1"/>
  <c r="G34" i="1" s="1"/>
  <c r="E32" i="1"/>
  <c r="H32" i="1" s="1"/>
  <c r="E33" i="1"/>
  <c r="L33" i="1" s="1"/>
  <c r="G48" i="1"/>
  <c r="H48" i="1"/>
  <c r="I48" i="1"/>
  <c r="J48" i="1"/>
  <c r="K48" i="1"/>
  <c r="L48" i="1"/>
  <c r="M48" i="1"/>
  <c r="N48" i="1"/>
  <c r="O48" i="1"/>
  <c r="O64" i="1"/>
  <c r="N64" i="1"/>
  <c r="J72" i="2" l="1"/>
  <c r="J82" i="2" s="1"/>
  <c r="J73" i="2"/>
  <c r="J83" i="2" s="1"/>
  <c r="J68" i="2"/>
  <c r="J78" i="2" s="1"/>
  <c r="J80" i="2"/>
  <c r="J64" i="2"/>
  <c r="J74" i="2" s="1"/>
  <c r="J84" i="2" s="1"/>
  <c r="O71" i="2"/>
  <c r="O56" i="2"/>
  <c r="J77" i="2"/>
  <c r="J69" i="2"/>
  <c r="J79" i="2" s="1"/>
  <c r="J76" i="2"/>
  <c r="J81" i="2"/>
  <c r="L87" i="2"/>
  <c r="K87" i="2"/>
  <c r="G87" i="2"/>
  <c r="I87" i="2" s="1"/>
  <c r="H87" i="2"/>
  <c r="J87" i="2" s="1"/>
  <c r="I76" i="2"/>
  <c r="I81" i="2"/>
  <c r="M31" i="1"/>
  <c r="N31" i="1" s="1"/>
  <c r="O31" i="1" s="1"/>
  <c r="K31" i="1"/>
  <c r="G31" i="1"/>
  <c r="G32" i="1"/>
  <c r="L34" i="1"/>
  <c r="G35" i="1"/>
  <c r="M32" i="1"/>
  <c r="L32" i="1"/>
  <c r="K34" i="1"/>
  <c r="K32" i="1"/>
  <c r="H34" i="1"/>
  <c r="L31" i="1"/>
  <c r="M34" i="1"/>
  <c r="N34" i="1" s="1"/>
  <c r="O34" i="1" s="1"/>
  <c r="L35" i="1"/>
  <c r="K35" i="1"/>
  <c r="H35" i="1"/>
  <c r="G33" i="1"/>
  <c r="K33" i="1"/>
  <c r="M33" i="1"/>
  <c r="H33" i="1"/>
  <c r="E39" i="1"/>
  <c r="O87" i="2" l="1"/>
  <c r="J86" i="2"/>
  <c r="L88" i="2"/>
  <c r="H88" i="2"/>
  <c r="J88" i="2" s="1"/>
  <c r="K88" i="2"/>
  <c r="G88" i="2"/>
  <c r="I88" i="2" s="1"/>
  <c r="N88" i="2"/>
  <c r="I91" i="2"/>
  <c r="I86" i="2"/>
  <c r="G39" i="1"/>
  <c r="G40" i="1" s="1"/>
  <c r="L41" i="1"/>
  <c r="L39" i="1" s="1"/>
  <c r="N32" i="1"/>
  <c r="O32" i="1" s="1"/>
  <c r="M41" i="1"/>
  <c r="M39" i="1" s="1"/>
  <c r="H39" i="1"/>
  <c r="O88" i="2" l="1"/>
  <c r="L89" i="2"/>
  <c r="K89" i="2"/>
  <c r="G89" i="2"/>
  <c r="I89" i="2" s="1"/>
  <c r="H89" i="2"/>
  <c r="J89" i="2" s="1"/>
  <c r="N89" i="2"/>
  <c r="G50" i="1"/>
  <c r="G53" i="1"/>
  <c r="I53" i="1" s="1"/>
  <c r="G51" i="1"/>
  <c r="G54" i="1"/>
  <c r="I54" i="1" s="1"/>
  <c r="G55" i="1"/>
  <c r="I55" i="1" s="1"/>
  <c r="G49" i="1"/>
  <c r="I49" i="1" s="1"/>
  <c r="G52" i="1"/>
  <c r="I52" i="1" s="1"/>
  <c r="I39" i="1"/>
  <c r="H40" i="1"/>
  <c r="H50" i="1" s="1"/>
  <c r="O89" i="2" l="1"/>
  <c r="L90" i="2"/>
  <c r="K90" i="2"/>
  <c r="G90" i="2"/>
  <c r="I90" i="2" s="1"/>
  <c r="H90" i="2"/>
  <c r="J90" i="2" s="1"/>
  <c r="N90" i="2"/>
  <c r="H49" i="1"/>
  <c r="J49" i="1" s="1"/>
  <c r="H51" i="1"/>
  <c r="H52" i="1"/>
  <c r="J52" i="1" s="1"/>
  <c r="H53" i="1"/>
  <c r="J53" i="1" s="1"/>
  <c r="H54" i="1"/>
  <c r="J54" i="1" s="1"/>
  <c r="H55" i="1"/>
  <c r="J55" i="1" s="1"/>
  <c r="I50" i="1"/>
  <c r="J39" i="1"/>
  <c r="J50" i="1" s="1"/>
  <c r="I40" i="1"/>
  <c r="O90" i="2" l="1"/>
  <c r="L91" i="2"/>
  <c r="H91" i="2"/>
  <c r="K91" i="2"/>
  <c r="G91" i="2"/>
  <c r="J91" i="2" s="1"/>
  <c r="N91" i="2"/>
  <c r="G56" i="1"/>
  <c r="I56" i="1" s="1"/>
  <c r="H56" i="1"/>
  <c r="J56" i="1" s="1"/>
  <c r="I51" i="1"/>
  <c r="K39" i="1"/>
  <c r="J40" i="1"/>
  <c r="O91" i="2" l="1"/>
  <c r="L92" i="2"/>
  <c r="K92" i="2"/>
  <c r="G92" i="2"/>
  <c r="I92" i="2" s="1"/>
  <c r="H92" i="2"/>
  <c r="J92" i="2" s="1"/>
  <c r="N92" i="2"/>
  <c r="O92" i="2" s="1"/>
  <c r="G57" i="1"/>
  <c r="I57" i="1" s="1"/>
  <c r="H57" i="1"/>
  <c r="J57" i="1" s="1"/>
  <c r="J51" i="1"/>
  <c r="L40" i="1"/>
  <c r="L50" i="1" s="1"/>
  <c r="K40" i="1"/>
  <c r="L93" i="2" l="1"/>
  <c r="H93" i="2"/>
  <c r="J93" i="2" s="1"/>
  <c r="K93" i="2"/>
  <c r="G93" i="2"/>
  <c r="I93" i="2" s="1"/>
  <c r="N93" i="2"/>
  <c r="G58" i="1"/>
  <c r="I58" i="1" s="1"/>
  <c r="H58" i="1"/>
  <c r="J58" i="1" s="1"/>
  <c r="K52" i="1"/>
  <c r="K54" i="1"/>
  <c r="K58" i="1"/>
  <c r="K53" i="1"/>
  <c r="K55" i="1"/>
  <c r="K51" i="1"/>
  <c r="K56" i="1"/>
  <c r="K57" i="1"/>
  <c r="K59" i="1"/>
  <c r="K49" i="1"/>
  <c r="K50" i="1"/>
  <c r="L56" i="1"/>
  <c r="L51" i="1"/>
  <c r="L52" i="1"/>
  <c r="L54" i="1"/>
  <c r="L58" i="1"/>
  <c r="L57" i="1"/>
  <c r="L53" i="1"/>
  <c r="L55" i="1"/>
  <c r="L49" i="1"/>
  <c r="L59" i="1"/>
  <c r="M40" i="1"/>
  <c r="O93" i="2" l="1"/>
  <c r="L94" i="2"/>
  <c r="K94" i="2"/>
  <c r="G94" i="2"/>
  <c r="I94" i="2" s="1"/>
  <c r="H94" i="2"/>
  <c r="J94" i="2" s="1"/>
  <c r="N94" i="2"/>
  <c r="G59" i="1"/>
  <c r="I59" i="1" s="1"/>
  <c r="H59" i="1"/>
  <c r="J59" i="1" s="1"/>
  <c r="M49" i="1"/>
  <c r="P49" i="1" s="1"/>
  <c r="M53" i="1"/>
  <c r="P53" i="1" s="1"/>
  <c r="M55" i="1"/>
  <c r="P55" i="1" s="1"/>
  <c r="M56" i="1"/>
  <c r="P56" i="1" s="1"/>
  <c r="M51" i="1"/>
  <c r="P51" i="1" s="1"/>
  <c r="M58" i="1"/>
  <c r="P58" i="1" s="1"/>
  <c r="M50" i="1"/>
  <c r="P50" i="1" s="1"/>
  <c r="M57" i="1"/>
  <c r="P57" i="1" s="1"/>
  <c r="M59" i="1"/>
  <c r="M52" i="1"/>
  <c r="P52" i="1" s="1"/>
  <c r="M54" i="1"/>
  <c r="P54" i="1" s="1"/>
  <c r="N37" i="1"/>
  <c r="N39" i="1" s="1"/>
  <c r="N40" i="1" s="1"/>
  <c r="N47" i="1" s="1"/>
  <c r="O94" i="2" l="1"/>
  <c r="P59" i="1"/>
  <c r="L95" i="2"/>
  <c r="K95" i="2"/>
  <c r="G95" i="2"/>
  <c r="I95" i="2" s="1"/>
  <c r="H95" i="2"/>
  <c r="J95" i="2" s="1"/>
  <c r="N95" i="2"/>
  <c r="O95" i="2" s="1"/>
  <c r="N59" i="1"/>
  <c r="N61" i="1"/>
  <c r="N60" i="1"/>
  <c r="N62" i="1"/>
  <c r="N56" i="1"/>
  <c r="N58" i="1"/>
  <c r="N57" i="1"/>
  <c r="N52" i="1"/>
  <c r="N54" i="1"/>
  <c r="N50" i="1"/>
  <c r="N49" i="1"/>
  <c r="N51" i="1"/>
  <c r="N53" i="1"/>
  <c r="N55" i="1"/>
  <c r="O37" i="1"/>
  <c r="O39" i="1" s="1"/>
  <c r="O40" i="1" s="1"/>
  <c r="O47" i="1" s="1"/>
  <c r="L96" i="2" l="1"/>
  <c r="K96" i="2"/>
  <c r="G96" i="2"/>
  <c r="I96" i="2" s="1"/>
  <c r="H96" i="2"/>
  <c r="J96" i="2" s="1"/>
  <c r="N96" i="2"/>
  <c r="O59" i="1"/>
  <c r="O62" i="1"/>
  <c r="O60" i="1"/>
  <c r="O61" i="1"/>
  <c r="O57" i="1"/>
  <c r="O56" i="1"/>
  <c r="O58" i="1"/>
  <c r="O51" i="1"/>
  <c r="O53" i="1"/>
  <c r="O55" i="1"/>
  <c r="O52" i="1"/>
  <c r="O54" i="1"/>
  <c r="O50" i="1"/>
  <c r="O49" i="1"/>
  <c r="O96" i="2" l="1"/>
  <c r="L97" i="2"/>
  <c r="H97" i="2"/>
  <c r="J97" i="2" s="1"/>
  <c r="K97" i="2"/>
  <c r="G97" i="2"/>
  <c r="I97" i="2" s="1"/>
  <c r="N97" i="2"/>
  <c r="O97" i="2" l="1"/>
  <c r="L98" i="2"/>
  <c r="K98" i="2"/>
  <c r="G98" i="2"/>
  <c r="I98" i="2" s="1"/>
  <c r="H98" i="2"/>
  <c r="J98" i="2" s="1"/>
  <c r="N98" i="2"/>
  <c r="O98" i="2" l="1"/>
  <c r="L99" i="2"/>
  <c r="K99" i="2"/>
  <c r="G99" i="2"/>
  <c r="I99" i="2" s="1"/>
  <c r="H99" i="2"/>
  <c r="J99" i="2" s="1"/>
  <c r="N99" i="2"/>
  <c r="O99" i="2" l="1"/>
  <c r="L100" i="2"/>
  <c r="K100" i="2"/>
  <c r="G100" i="2"/>
  <c r="I100" i="2" s="1"/>
  <c r="H100" i="2"/>
  <c r="J100" i="2" s="1"/>
  <c r="N100" i="2"/>
  <c r="O100" i="2" l="1"/>
  <c r="L101" i="2"/>
  <c r="H101" i="2"/>
  <c r="J101" i="2" s="1"/>
  <c r="K101" i="2"/>
  <c r="G101" i="2"/>
  <c r="I101" i="2" s="1"/>
  <c r="N101" i="2"/>
  <c r="O101" i="2" l="1"/>
</calcChain>
</file>

<file path=xl/comments1.xml><?xml version="1.0" encoding="utf-8"?>
<comments xmlns="http://schemas.openxmlformats.org/spreadsheetml/2006/main">
  <authors>
    <author>Пользователь Windows</author>
    <author>PR_R2</author>
  </authors>
  <commentList>
    <comment ref="G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37" authorId="0">
      <text>
        <r>
          <rPr>
            <b/>
            <sz val="9"/>
            <color indexed="81"/>
            <rFont val="Tahoma"/>
            <family val="2"/>
            <charset val="204"/>
          </rPr>
          <t>Указаны средние значения</t>
        </r>
      </text>
    </comment>
    <comment ref="M41" authorId="0">
      <text>
        <r>
          <rPr>
            <b/>
            <sz val="9"/>
            <color indexed="81"/>
            <rFont val="Tahoma"/>
            <family val="2"/>
            <charset val="204"/>
          </rPr>
          <t>значение -  0.9. 
Учтена "потеря" энергии при завершении цикла рекупеарции.
По факту,  эти "потери" не являются таковыми, (энергия остается в здании)</t>
        </r>
      </text>
    </comment>
    <comment ref="L45" authorId="0">
      <text>
        <r>
          <rPr>
            <sz val="9"/>
            <color indexed="81"/>
            <rFont val="Tahoma"/>
            <family val="2"/>
            <charset val="204"/>
          </rPr>
          <t xml:space="preserve">Розничная стоимость выбранного рекуператора. </t>
        </r>
      </text>
    </comment>
    <comment ref="M45" authorId="0">
      <text>
        <r>
          <rPr>
            <sz val="9"/>
            <color indexed="81"/>
            <rFont val="Tahoma"/>
            <family val="2"/>
            <charset val="204"/>
          </rPr>
          <t xml:space="preserve">Розничная стоимость выбранного рекуператора. </t>
        </r>
      </text>
    </comment>
    <comment ref="C48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Укажите стоимость энергии на данный момент
Цена 1 кВт*ч/руб. на 2021год.
магистраль (м3)  0,80 руб.
пропан (литр)  4,16 руб.
дизель (литр)  5,39 руб.
электричество (кВт)          5,50 руб.
(В расчете двух тарифной электро энергии применять среднюю стоимость).
</t>
        </r>
      </text>
    </comment>
    <comment ref="C49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  <comment ref="C50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  <comment ref="C51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  <comment ref="C52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  <comment ref="C53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  <comment ref="C54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  <comment ref="C55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  <comment ref="C56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  <comment ref="C57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  <comment ref="C58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  <comment ref="C59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Стоимость энергии каждый год постепенно повышается.
( в среднем на 3%  в год)
</t>
        </r>
      </text>
    </comment>
  </commentList>
</comments>
</file>

<file path=xl/comments2.xml><?xml version="1.0" encoding="utf-8"?>
<comments xmlns="http://schemas.openxmlformats.org/spreadsheetml/2006/main">
  <authors>
    <author>Пользователь Windows</author>
  </authors>
  <commentList>
    <comment ref="G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37" authorId="0">
      <text>
        <r>
          <rPr>
            <b/>
            <sz val="9"/>
            <color indexed="81"/>
            <rFont val="Tahoma"/>
            <family val="2"/>
            <charset val="204"/>
          </rPr>
          <t>Указаны средние значения</t>
        </r>
      </text>
    </comment>
    <comment ref="N4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значение -  0.9. 
Учтена "потеря" энергии при завершении цикла рекупеарции.
</t>
        </r>
        <r>
          <rPr>
            <sz val="9"/>
            <color indexed="81"/>
            <rFont val="Tahoma"/>
            <family val="2"/>
            <charset val="204"/>
          </rPr>
          <t xml:space="preserve">
По факту, эти "потери" не являются таковыми, (энергия остается в здании).
</t>
        </r>
      </text>
    </comment>
    <comment ref="E44" authorId="0">
      <text>
        <r>
          <rPr>
            <b/>
            <sz val="9"/>
            <color indexed="81"/>
            <rFont val="Tahoma"/>
            <family val="2"/>
            <charset val="204"/>
          </rPr>
          <t>Стоимость электроводонагревателя</t>
        </r>
      </text>
    </comment>
    <comment ref="L45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N45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G46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H46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K46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L46" authorId="0">
      <text>
        <r>
          <rPr>
            <sz val="9"/>
            <color indexed="81"/>
            <rFont val="Tahoma"/>
            <family val="2"/>
            <charset val="204"/>
          </rPr>
          <t xml:space="preserve">Розничная стоимость выбранного рекуператора. </t>
        </r>
      </text>
    </comment>
    <comment ref="N46" authorId="0">
      <text>
        <r>
          <rPr>
            <sz val="9"/>
            <color indexed="81"/>
            <rFont val="Tahoma"/>
            <family val="2"/>
            <charset val="204"/>
          </rPr>
          <t xml:space="preserve">Розничная стоимость выбранного рекуператора. </t>
        </r>
      </text>
    </comment>
    <comment ref="G47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H47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L47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N47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G48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L48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G49" authorId="0">
      <text>
        <r>
          <rPr>
            <b/>
            <sz val="9"/>
            <color indexed="81"/>
            <rFont val="Tahoma"/>
            <family val="2"/>
            <charset val="204"/>
          </rPr>
          <t>Уровень инфля ции за 10 лет минимум 50%</t>
        </r>
      </text>
    </comment>
    <comment ref="C50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Укажите стоимость энергии на данный момент
Цена 1 кВт*ч/руб. на 2021год.
магистраль (м3)  0,80 руб.
пропан (литр)  4,16 руб.
дизель (литр)  5,39 руб.
электричество (кВт)          5,50 руб.
(В расчете двух тарифной электро энергии применять среднюю стоимость).
</t>
        </r>
      </text>
    </comment>
    <comment ref="O5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 этом столбце отражена выгода использования накопительного электроводонагревателя ( 120литров ) совместно с рекуператором стоков.
В сравнении использования этого же электроводонагревателя ( 120литров ) без рекуператора стоков.
</t>
        </r>
      </text>
    </comment>
    <comment ref="D61" authorId="0">
      <text>
        <r>
          <rPr>
            <b/>
            <sz val="12"/>
            <color indexed="81"/>
            <rFont val="Tahoma"/>
            <family val="2"/>
            <charset val="204"/>
          </rPr>
          <t>Обычно водонареватель имеет срок эксплуатации 10лет.
Если требуется замена водонагревателя поставьте любое значение в эту ячейку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1" authorId="0">
      <text>
        <r>
          <rPr>
            <b/>
            <sz val="12"/>
            <color indexed="81"/>
            <rFont val="Tahoma"/>
            <family val="2"/>
            <charset val="204"/>
          </rPr>
          <t>Обычно водонареватель имеет срок эксплуатации 10лет.
Если требуется замена водонагревателя поставьте любое значение в эту ячейку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Tahoma"/>
            <family val="2"/>
            <charset val="204"/>
          </rPr>
          <t>Обычно водонареватель имеет срок эксплуатации 10лет.
Если требуется замена водонагревателя поставьте любое значение в эту ячейку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91" authorId="0">
      <text>
        <r>
          <rPr>
            <b/>
            <sz val="12"/>
            <color indexed="81"/>
            <rFont val="Tahoma"/>
            <family val="2"/>
            <charset val="204"/>
          </rPr>
          <t>Обычно водонареватель имеет срок эксплуатации 10лет.
Если требуется замена водонагревателя поставьте любое значение в эту ячейку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<sst xmlns="http://schemas.openxmlformats.org/spreadsheetml/2006/main" count="319" uniqueCount="113">
  <si>
    <t>RB120</t>
  </si>
  <si>
    <t>RB80</t>
  </si>
  <si>
    <t>varmegjenvi</t>
  </si>
  <si>
    <t>V+RB80</t>
  </si>
  <si>
    <t>V+RB120</t>
  </si>
  <si>
    <t>Мини калькулятор</t>
  </si>
  <si>
    <t>Энергия для нагрева воды</t>
  </si>
  <si>
    <t>Количество воды, л</t>
  </si>
  <si>
    <t>Энергия, кВт/ч</t>
  </si>
  <si>
    <t>кВт/ч за раз</t>
  </si>
  <si>
    <t>Ориентировочная цена водонагревателя</t>
  </si>
  <si>
    <t>Кол-во раз в сутки</t>
  </si>
  <si>
    <t>9лит /мин</t>
  </si>
  <si>
    <t>за минуту без ограничений</t>
  </si>
  <si>
    <t xml:space="preserve">Расходы на приобретение нагревателей </t>
  </si>
  <si>
    <t>Проточный нагреватель  27кВт</t>
  </si>
  <si>
    <t>Умывание,чистка зубов.  Утро , Вечер  10л</t>
  </si>
  <si>
    <t>Мытье рук  3л</t>
  </si>
  <si>
    <t>Ручная стирка 40л</t>
  </si>
  <si>
    <t>Мытье посуды  15л</t>
  </si>
  <si>
    <t>Мощность водонагревателей</t>
  </si>
  <si>
    <t>2.2 кВт</t>
  </si>
  <si>
    <t>27 кВт</t>
  </si>
  <si>
    <t>Расход воды для семьи из 4-х человек</t>
  </si>
  <si>
    <t>год</t>
  </si>
  <si>
    <t>СИСТЕМЫ РЕКУПЕРАЦИИ СТОЧНОЙ ВОДЫ</t>
  </si>
  <si>
    <t>www.rheat.ru</t>
  </si>
  <si>
    <t>Тел: +7 (495) 127 02 02</t>
  </si>
  <si>
    <t>17кВт - 3 х 25А</t>
  </si>
  <si>
    <t>Добавьте свой расход</t>
  </si>
  <si>
    <t>Стоимость электроэнергии за этот + предыдущие годы</t>
  </si>
  <si>
    <t>Покупка</t>
  </si>
  <si>
    <t>Поток для душа с температурой выхода -   39°C</t>
  </si>
  <si>
    <t xml:space="preserve">Поток для душа с температурой выхода -   39°C </t>
  </si>
  <si>
    <t>литров</t>
  </si>
  <si>
    <t>Количество литров душевой воды макс  t= 39°C</t>
  </si>
  <si>
    <r>
      <t xml:space="preserve">Количество литров душевой воды макс  t= 39°C,  с </t>
    </r>
    <r>
      <rPr>
        <b/>
        <sz val="11"/>
        <color theme="1"/>
        <rFont val="Calibri"/>
        <family val="2"/>
        <charset val="204"/>
        <scheme val="minor"/>
      </rPr>
      <t>рекуперацией</t>
    </r>
  </si>
  <si>
    <t>Начальная температура, °C</t>
  </si>
  <si>
    <t>Конечная температура, °C</t>
  </si>
  <si>
    <t>Потери энергии в накопительных баках, в сутки, кВт/ч</t>
  </si>
  <si>
    <t>Обычный душ  60л, t=39°C,  Поток- 9 лит/мин, Время-7 мин</t>
  </si>
  <si>
    <t>Обычный душ  60л, t=39°C,    Поток- 9 лит/мин, Время-7 мин</t>
  </si>
  <si>
    <t>Производительность рекуператоров сточной воды</t>
  </si>
  <si>
    <t>RHEAT RVA 2050        8 кВт/час</t>
  </si>
  <si>
    <t>RHEAT RVA 2060        9 кВт/час</t>
  </si>
  <si>
    <t>RHEAT RVA 2550       10 кВт/час</t>
  </si>
  <si>
    <t>RHEAT RVA 2560       12 кВт/час</t>
  </si>
  <si>
    <t>Модель               Мощность</t>
  </si>
  <si>
    <t>Вход</t>
  </si>
  <si>
    <t>Выход</t>
  </si>
  <si>
    <t>Температура чистой воды °C</t>
  </si>
  <si>
    <t>Температура сточной воды °C</t>
  </si>
  <si>
    <t>Расчет при постоянном потоке воды в 9 лит/мин.</t>
  </si>
  <si>
    <t>КПД %</t>
  </si>
  <si>
    <t>Мощность водонагревателя кВт / час</t>
  </si>
  <si>
    <t>Система подключения "А"=1,    "B"=2,     "С"=3</t>
  </si>
  <si>
    <t>Модель рекуператора                       RHEAT RVA</t>
  </si>
  <si>
    <t>RHEAT RVA 2560       12кВт/час</t>
  </si>
  <si>
    <t xml:space="preserve">Данные технические характеристики подтверждены множеством фактических </t>
  </si>
  <si>
    <t>При испытаниях были применены сертифицированные тепловые системы учета:</t>
  </si>
  <si>
    <r>
      <t>2.</t>
    </r>
    <r>
      <rPr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Franklin Gothic Book"/>
        <family val="2"/>
        <charset val="204"/>
      </rPr>
      <t xml:space="preserve"> Теплосчётчик СТУ-15,2 Qn-1,5 м3/ч, RS485</t>
    </r>
  </si>
  <si>
    <t>испытаний, всех моделей рекуператоров, при различных температурах и потоках.</t>
  </si>
  <si>
    <r>
      <t>1.</t>
    </r>
    <r>
      <rPr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Franklin Gothic Book"/>
        <family val="2"/>
        <charset val="204"/>
      </rPr>
      <t xml:space="preserve"> Теплосчётчик СТК-15-M  1,5 м3/ч, RS-485</t>
    </r>
  </si>
  <si>
    <r>
      <t>3.</t>
    </r>
    <r>
      <rPr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Franklin Gothic Book"/>
        <family val="2"/>
        <charset val="204"/>
      </rPr>
      <t xml:space="preserve"> Теплосчётчик Danfoss  SonoSafe 10   1,5 м3/ч, 014U0030P</t>
    </r>
  </si>
  <si>
    <t>9 лит/мин + рекуператор</t>
  </si>
  <si>
    <t>9 лит/мин. + рекуператор</t>
  </si>
  <si>
    <t>9 лит./мин.</t>
  </si>
  <si>
    <r>
      <t xml:space="preserve">Меньший </t>
    </r>
    <r>
      <rPr>
        <b/>
        <sz val="12"/>
        <color theme="1"/>
        <rFont val="Calibri"/>
        <family val="2"/>
        <scheme val="minor"/>
      </rPr>
      <t>накопительный водонагреватель 120 литров</t>
    </r>
    <r>
      <rPr>
        <sz val="12"/>
        <color theme="1"/>
        <rFont val="Calibri"/>
        <family val="2"/>
        <scheme val="minor"/>
      </rPr>
      <t xml:space="preserve"> , меньшие тепловые потери. Но без рекуператора мал для большой семьи.</t>
    </r>
  </si>
  <si>
    <r>
      <t xml:space="preserve">Совмещенный с рекуператорм  120 литровый водонагреватель , вполне обеспечивает горячей водой большую семью.       </t>
    </r>
    <r>
      <rPr>
        <b/>
        <sz val="12"/>
        <color theme="1"/>
        <rFont val="Calibri"/>
        <family val="2"/>
        <scheme val="minor"/>
      </rPr>
      <t>t=39°C   -</t>
    </r>
  </si>
  <si>
    <t xml:space="preserve">Вы можете расчитать количество необходимой энергии на нагрев нужного количества воды с помощью мини-калькулятора. </t>
  </si>
  <si>
    <t>Эффективность работы рекуператора зависит от  его модели и схемы его подключения в сеть здания. (смотрите схемы подключения)</t>
  </si>
  <si>
    <t>Розничная цена рекуператора стоков                     RHEAT RVA</t>
  </si>
  <si>
    <t>да</t>
  </si>
  <si>
    <t>Общее потребление в день кВт/ч</t>
  </si>
  <si>
    <t>Общее потребление в год  кВт/ч</t>
  </si>
  <si>
    <t>Общее потребление в день   кВт/ч</t>
  </si>
  <si>
    <t>Общее потребление в год    кВт/ч</t>
  </si>
  <si>
    <t>Рекуперация тепла из стока,  эффективность,   КПД</t>
  </si>
  <si>
    <t>Рекуперация тепла из стока,   эффективность,    КПД</t>
  </si>
  <si>
    <t>Обычно России используются накопительные водонагреватели. Очень редко проточные нагреватели большой мощности</t>
  </si>
  <si>
    <t xml:space="preserve">Преимущество накопительных в том, что нагрев осуществляется относительно небольшой мощностью, 2 кВт </t>
  </si>
  <si>
    <r>
      <t xml:space="preserve">Но, как мы видим на графике, </t>
    </r>
    <r>
      <rPr>
        <b/>
        <sz val="12"/>
        <color theme="1"/>
        <rFont val="Calibri"/>
        <family val="2"/>
        <scheme val="minor"/>
      </rPr>
      <t>200 литровый накопительный водонагреватель</t>
    </r>
    <r>
      <rPr>
        <sz val="12"/>
        <color theme="1"/>
        <rFont val="Calibri"/>
        <family val="2"/>
        <scheme val="minor"/>
      </rPr>
      <t>, самый дорогой в использовании (потери тепла).</t>
    </r>
  </si>
  <si>
    <r>
      <rPr>
        <b/>
        <sz val="12"/>
        <color theme="1"/>
        <rFont val="Calibri"/>
        <family val="2"/>
        <scheme val="minor"/>
      </rPr>
      <t>Проточный нагреватель  27кВт</t>
    </r>
    <r>
      <rPr>
        <sz val="12"/>
        <color theme="1"/>
        <rFont val="Calibri"/>
        <family val="2"/>
        <scheme val="minor"/>
      </rPr>
      <t xml:space="preserve">, обеспечивает достаточный поток горячей воды , с отсутствием тепловых потерь при простое. </t>
    </r>
  </si>
  <si>
    <r>
      <rPr>
        <b/>
        <sz val="12"/>
        <color theme="1"/>
        <rFont val="Calibri"/>
        <family val="2"/>
        <scheme val="minor"/>
      </rPr>
      <t>Проточный нагреватель  27кВт</t>
    </r>
    <r>
      <rPr>
        <sz val="12"/>
        <color theme="1"/>
        <rFont val="Calibri"/>
        <family val="2"/>
        <scheme val="minor"/>
      </rPr>
      <t xml:space="preserve">  использует эклектическую сеть с мощностью 3x40A, что  затруднительно для большинства обычных зданий.</t>
    </r>
  </si>
  <si>
    <t>Также  в проточном нагревателе 17 кВт используется обычная разрешенная, доступная трехфазная сеть 3х25 Ампер</t>
  </si>
  <si>
    <t>Проточный электроводонагреватель 17кВт. Совмещенный с рекуператором достаточен для большой семьи. Непрерывый поток.</t>
  </si>
  <si>
    <t xml:space="preserve">Совмещенный с рекуператорм  120 литровый водонагреватель , вполне обеспечивает горячей водой большую семью.    </t>
  </si>
  <si>
    <t>Ориентировочная   цена   электроводонагревателя</t>
  </si>
  <si>
    <t>Выгода ЭВН 120 + рекупер</t>
  </si>
  <si>
    <t>литров с рекуперацией</t>
  </si>
  <si>
    <t>кВт/ч в день</t>
  </si>
  <si>
    <t xml:space="preserve">Анализ общих затрат, выбор модели рекуператора и схемы его подключения, выгода </t>
  </si>
  <si>
    <t>за минуту ,без ограничений</t>
  </si>
  <si>
    <t xml:space="preserve">литров </t>
  </si>
  <si>
    <r>
      <t xml:space="preserve">Можно изменить цифры расхода кВт на свои - зеленые поля. </t>
    </r>
    <r>
      <rPr>
        <b/>
        <sz val="12"/>
        <color theme="1"/>
        <rFont val="Calibri"/>
        <family val="2"/>
        <charset val="204"/>
        <scheme val="minor"/>
      </rPr>
      <t>(примените мини-калькулятор)</t>
    </r>
  </si>
  <si>
    <t xml:space="preserve">Возврат тепла из стока,   рекуператор  RHEAT RVA  </t>
  </si>
  <si>
    <t xml:space="preserve"> Расчетный КПД  =</t>
  </si>
  <si>
    <t>Расчетный КПД  =</t>
  </si>
  <si>
    <t>ПОДКЛЮЧЕНИЕ,</t>
  </si>
  <si>
    <t>Накопительный нагреватель        120 литров</t>
  </si>
  <si>
    <t>Накопительный нагреватель        200 литров</t>
  </si>
  <si>
    <t>Эффективность работы рекуператора зависит от  его модели и схемы его подключения к водопроводу здания.</t>
  </si>
  <si>
    <t>Синяя линия и столбец, СУММА сэкономленных финансов,  накопительный нагреватель 120 литров с рекуператором.</t>
  </si>
  <si>
    <t>Модель рекуператора                            RHEAT RVA</t>
  </si>
  <si>
    <r>
      <t xml:space="preserve">Версия   </t>
    </r>
    <r>
      <rPr>
        <b/>
        <sz val="11"/>
        <color theme="1"/>
        <rFont val="Calibri"/>
        <family val="2"/>
        <charset val="204"/>
        <scheme val="minor"/>
      </rPr>
      <t xml:space="preserve">1.18 </t>
    </r>
    <r>
      <rPr>
        <sz val="11"/>
        <color theme="1"/>
        <rFont val="Calibri"/>
        <family val="2"/>
        <scheme val="minor"/>
      </rPr>
      <t xml:space="preserve"> 2019-05-19</t>
    </r>
  </si>
  <si>
    <t>Выберите модель рекуператора и схему его подключения в желтом поле</t>
  </si>
  <si>
    <t>Выберите модель рекуператора и схему его подключения в  желтом поле</t>
  </si>
  <si>
    <t xml:space="preserve">Укажите стоимость энергии:    Электро, Сжиженный газ, Природный газ, Дизель, и д. </t>
  </si>
  <si>
    <t>Стоимость энергии                                                                       цена за кВт/ч</t>
  </si>
  <si>
    <t>Стоимость энергии за этот + предыдущие годы</t>
  </si>
  <si>
    <t>эксплуатации водонагревателя совместно с рекуператором в течении 10 лет.</t>
  </si>
  <si>
    <r>
      <t xml:space="preserve">Проточный 17кВт + RHEAT RVA 2060   </t>
    </r>
    <r>
      <rPr>
        <sz val="12"/>
        <color theme="1"/>
        <rFont val="Calibri"/>
        <family val="2"/>
        <scheme val="minor"/>
      </rPr>
      <t xml:space="preserve">Наиболее экономичное сочетание энергии и затрат, с отсутствием тепловых потерь при простое.  </t>
    </r>
  </si>
  <si>
    <t>эксплуатации водонагревателя совместно с рекуператором в течении 50 лет.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</si>
</sst>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#,##0\ &quot;₽&quot;;\-#,##0\ &quot;₽&quot;"/>
    <numFmt numFmtId="44" formatCode="_-* #,##0.00\ &quot;₽&quot;_-;\-* #,##0.00\ &quot;₽&quot;_-;_-* &quot;-&quot;??\ &quot;₽&quot;_-;_-@_-"/>
    <numFmt numFmtId="164" formatCode="_ &quot;kr&quot;\ * #,##0.00_ ;_ &quot;kr&quot;\ * \-#,##0.00_ ;_ &quot;kr&quot;\ * &quot;-&quot;??_ ;_ @_ "/>
    <numFmt numFmtId="165" formatCode="0.0"/>
    <numFmt numFmtId="166" formatCode="0.0\ %"/>
    <numFmt numFmtId="167" formatCode="0.000"/>
    <numFmt numFmtId="168" formatCode="#,##0\ &quot;₽&quot;"/>
    <numFmt numFmtId="169" formatCode="#,##0.00\ &quot;₽&quot;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.55"/>
      <color rgb="FF333333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b/>
      <sz val="12"/>
      <color indexed="81"/>
      <name val="Tahoma"/>
      <family val="2"/>
      <charset val="204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Franklin Gothic Book"/>
      <family val="2"/>
      <charset val="204"/>
    </font>
    <font>
      <sz val="12"/>
      <color theme="1"/>
      <name val="Times New Roman"/>
      <family val="1"/>
      <charset val="204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sz val="12"/>
      <color rgb="FF0000FF"/>
      <name val="Calibri"/>
      <family val="2"/>
      <scheme val="minor"/>
    </font>
    <font>
      <sz val="12"/>
      <color rgb="FF33CC33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10"/>
      <color rgb="FF0000FF"/>
      <name val="Calibri"/>
      <family val="2"/>
      <scheme val="minor"/>
    </font>
    <font>
      <b/>
      <sz val="12"/>
      <color rgb="FF00B050"/>
      <name val="Calibri"/>
      <family val="2"/>
      <charset val="204"/>
      <scheme val="minor"/>
    </font>
    <font>
      <sz val="18"/>
      <color rgb="FF00B050"/>
      <name val="Calibri"/>
      <family val="2"/>
      <scheme val="minor"/>
    </font>
    <font>
      <b/>
      <sz val="12"/>
      <color rgb="FF33CC33"/>
      <name val="Calibri"/>
      <family val="2"/>
      <charset val="204"/>
      <scheme val="minor"/>
    </font>
    <font>
      <b/>
      <sz val="11"/>
      <color theme="2" tint="-0.749992370372631"/>
      <name val="Calibri"/>
      <family val="2"/>
      <charset val="204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rgb="FF00B050"/>
      <name val="Calibri"/>
      <family val="2"/>
      <scheme val="minor"/>
    </font>
    <font>
      <sz val="12"/>
      <color rgb="FF00B050"/>
      <name val="Calibri"/>
      <family val="2"/>
      <charset val="204"/>
      <scheme val="minor"/>
    </font>
    <font>
      <b/>
      <sz val="14"/>
      <color rgb="FF0000FF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theme="2" tint="-0.499984740745262"/>
      </top>
      <bottom/>
      <diagonal/>
    </border>
    <border>
      <left/>
      <right style="medium">
        <color auto="1"/>
      </right>
      <top style="hair">
        <color theme="2" tint="-0.499984740745262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hair">
        <color theme="2" tint="-0.499984740745262"/>
      </top>
      <bottom style="hair">
        <color theme="2" tint="-0.499984740745262"/>
      </bottom>
      <diagonal/>
    </border>
    <border>
      <left/>
      <right/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auto="1"/>
      </left>
      <right/>
      <top style="hair">
        <color theme="2" tint="-0.499984740745262"/>
      </top>
      <bottom/>
      <diagonal/>
    </border>
    <border>
      <left style="hair">
        <color theme="2" tint="-0.499984740745262"/>
      </left>
      <right/>
      <top style="hair">
        <color theme="2" tint="-0.499984740745262"/>
      </top>
      <bottom/>
      <diagonal/>
    </border>
    <border>
      <left/>
      <right style="hair">
        <color theme="2" tint="-0.499984740745262"/>
      </right>
      <top style="hair">
        <color theme="2" tint="-0.499984740745262"/>
      </top>
      <bottom/>
      <diagonal/>
    </border>
    <border>
      <left/>
      <right/>
      <top style="hair">
        <color theme="2" tint="-0.499984740745262"/>
      </top>
      <bottom/>
      <diagonal/>
    </border>
    <border>
      <left style="thin">
        <color auto="1"/>
      </left>
      <right/>
      <top/>
      <bottom style="hair">
        <color theme="2" tint="-0.499984740745262"/>
      </bottom>
      <diagonal/>
    </border>
    <border>
      <left/>
      <right/>
      <top/>
      <bottom style="hair">
        <color theme="2" tint="-0.499984740745262"/>
      </bottom>
      <diagonal/>
    </border>
    <border>
      <left style="hair">
        <color theme="2" tint="-0.499984740745262"/>
      </left>
      <right/>
      <top/>
      <bottom style="hair">
        <color theme="2" tint="-0.499984740745262"/>
      </bottom>
      <diagonal/>
    </border>
    <border>
      <left style="hair">
        <color theme="5" tint="0.39994506668294322"/>
      </left>
      <right style="hair">
        <color theme="2" tint="-0.499984740745262"/>
      </right>
      <top/>
      <bottom style="hair">
        <color theme="2" tint="-0.499984740745262"/>
      </bottom>
      <diagonal/>
    </border>
    <border>
      <left style="hair">
        <color theme="5" tint="0.3999450666829432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5" tint="0.39994506668294322"/>
      </left>
      <right style="hair">
        <color theme="2" tint="-0.499984740745262"/>
      </right>
      <top style="hair">
        <color theme="2" tint="-0.499984740745262"/>
      </top>
      <bottom/>
      <diagonal/>
    </border>
    <border>
      <left style="hair">
        <color theme="5" tint="0.39994506668294322"/>
      </left>
      <right style="thin">
        <color auto="1"/>
      </right>
      <top/>
      <bottom style="hair">
        <color theme="2" tint="-0.499984740745262"/>
      </bottom>
      <diagonal/>
    </border>
    <border>
      <left style="hair">
        <color theme="5" tint="0.39994506668294322"/>
      </left>
      <right style="thin">
        <color auto="1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5" tint="0.39994506668294322"/>
      </left>
      <right style="thin">
        <color auto="1"/>
      </right>
      <top style="hair">
        <color theme="2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222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0" xfId="0" applyAlignment="1"/>
    <xf numFmtId="0" fontId="0" fillId="0" borderId="5" xfId="0" applyBorder="1"/>
    <xf numFmtId="0" fontId="0" fillId="0" borderId="6" xfId="0" applyBorder="1"/>
    <xf numFmtId="0" fontId="0" fillId="0" borderId="7" xfId="0" applyBorder="1"/>
    <xf numFmtId="167" fontId="0" fillId="0" borderId="8" xfId="0" applyNumberFormat="1" applyBorder="1"/>
    <xf numFmtId="5" fontId="7" fillId="0" borderId="0" xfId="0" applyNumberFormat="1" applyFont="1"/>
    <xf numFmtId="0" fontId="0" fillId="0" borderId="0" xfId="0" applyAlignment="1">
      <alignment horizontal="center"/>
    </xf>
    <xf numFmtId="0" fontId="12" fillId="3" borderId="0" xfId="0" applyFont="1" applyFill="1" applyAlignment="1"/>
    <xf numFmtId="0" fontId="18" fillId="3" borderId="0" xfId="0" applyFont="1" applyFill="1" applyAlignment="1"/>
    <xf numFmtId="0" fontId="0" fillId="2" borderId="0" xfId="0" applyFill="1" applyProtection="1">
      <protection locked="0"/>
    </xf>
    <xf numFmtId="166" fontId="0" fillId="2" borderId="0" xfId="0" applyNumberFormat="1" applyFill="1" applyProtection="1">
      <protection locked="0"/>
    </xf>
    <xf numFmtId="168" fontId="0" fillId="2" borderId="0" xfId="0" applyNumberFormat="1" applyFill="1" applyProtection="1">
      <protection locked="0"/>
    </xf>
    <xf numFmtId="0" fontId="0" fillId="2" borderId="6" xfId="0" applyFill="1" applyBorder="1" applyProtection="1">
      <protection locked="0"/>
    </xf>
    <xf numFmtId="44" fontId="0" fillId="4" borderId="0" xfId="1" applyNumberFormat="1" applyFont="1" applyFill="1" applyProtection="1">
      <protection locked="0"/>
    </xf>
    <xf numFmtId="0" fontId="11" fillId="0" borderId="0" xfId="0" applyFont="1" applyAlignment="1">
      <alignment horizontal="center"/>
    </xf>
    <xf numFmtId="0" fontId="10" fillId="3" borderId="0" xfId="0" applyFont="1" applyFill="1" applyAlignment="1" applyProtection="1">
      <alignment wrapText="1"/>
      <protection locked="0"/>
    </xf>
    <xf numFmtId="0" fontId="12" fillId="3" borderId="0" xfId="0" applyFont="1" applyFill="1"/>
    <xf numFmtId="0" fontId="0" fillId="3" borderId="0" xfId="0" applyFill="1" applyAlignment="1">
      <alignment wrapText="1"/>
    </xf>
    <xf numFmtId="0" fontId="0" fillId="3" borderId="0" xfId="0" applyFill="1"/>
    <xf numFmtId="0" fontId="21" fillId="3" borderId="0" xfId="0" applyFont="1" applyFill="1"/>
    <xf numFmtId="0" fontId="6" fillId="3" borderId="0" xfId="0" applyFont="1" applyFill="1"/>
    <xf numFmtId="0" fontId="6" fillId="3" borderId="0" xfId="0" applyFont="1" applyFill="1" applyAlignment="1"/>
    <xf numFmtId="0" fontId="0" fillId="3" borderId="0" xfId="0" applyFill="1" applyAlignment="1"/>
    <xf numFmtId="0" fontId="15" fillId="3" borderId="0" xfId="0" applyFont="1" applyFill="1" applyAlignment="1"/>
    <xf numFmtId="0" fontId="13" fillId="3" borderId="0" xfId="0" applyFont="1" applyFill="1" applyAlignment="1"/>
    <xf numFmtId="0" fontId="4" fillId="3" borderId="0" xfId="0" applyFont="1" applyFill="1"/>
    <xf numFmtId="0" fontId="9" fillId="3" borderId="0" xfId="2" applyFill="1" applyAlignment="1" applyProtection="1"/>
    <xf numFmtId="0" fontId="0" fillId="3" borderId="0" xfId="0" applyFill="1" applyAlignment="1"/>
    <xf numFmtId="5" fontId="7" fillId="0" borderId="9" xfId="0" applyNumberFormat="1" applyFont="1" applyBorder="1"/>
    <xf numFmtId="0" fontId="0" fillId="0" borderId="9" xfId="0" applyBorder="1"/>
    <xf numFmtId="0" fontId="11" fillId="0" borderId="9" xfId="0" applyFont="1" applyBorder="1" applyAlignment="1">
      <alignment horizontal="center"/>
    </xf>
    <xf numFmtId="0" fontId="0" fillId="2" borderId="9" xfId="0" applyFill="1" applyBorder="1" applyProtection="1">
      <protection locked="0"/>
    </xf>
    <xf numFmtId="168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13" fillId="3" borderId="0" xfId="0" applyFont="1" applyFill="1"/>
    <xf numFmtId="165" fontId="15" fillId="3" borderId="0" xfId="0" applyNumberFormat="1" applyFont="1" applyFill="1" applyAlignment="1">
      <alignment horizontal="right"/>
    </xf>
    <xf numFmtId="165" fontId="15" fillId="3" borderId="0" xfId="0" applyNumberFormat="1" applyFont="1" applyFill="1" applyAlignment="1">
      <alignment horizontal="left"/>
    </xf>
    <xf numFmtId="0" fontId="0" fillId="3" borderId="0" xfId="0" applyFill="1" applyAlignment="1"/>
    <xf numFmtId="0" fontId="4" fillId="0" borderId="0" xfId="0" applyFont="1" applyAlignment="1">
      <alignment horizontal="center" vertical="center" wrapText="1"/>
    </xf>
    <xf numFmtId="0" fontId="12" fillId="0" borderId="12" xfId="0" applyFont="1" applyBorder="1"/>
    <xf numFmtId="0" fontId="12" fillId="2" borderId="13" xfId="0" applyFont="1" applyFill="1" applyBorder="1" applyProtection="1">
      <protection locked="0"/>
    </xf>
    <xf numFmtId="0" fontId="12" fillId="0" borderId="14" xfId="0" applyFont="1" applyBorder="1"/>
    <xf numFmtId="167" fontId="12" fillId="0" borderId="15" xfId="0" applyNumberFormat="1" applyFont="1" applyBorder="1"/>
    <xf numFmtId="0" fontId="12" fillId="0" borderId="16" xfId="0" applyFont="1" applyBorder="1"/>
    <xf numFmtId="0" fontId="12" fillId="0" borderId="17" xfId="0" applyFont="1" applyBorder="1"/>
    <xf numFmtId="0" fontId="0" fillId="3" borderId="0" xfId="0" applyFill="1" applyBorder="1"/>
    <xf numFmtId="0" fontId="11" fillId="3" borderId="0" xfId="0" applyFont="1" applyFill="1" applyBorder="1" applyAlignment="1">
      <alignment horizontal="left"/>
    </xf>
    <xf numFmtId="0" fontId="11" fillId="3" borderId="19" xfId="0" applyFont="1" applyFill="1" applyBorder="1" applyAlignment="1">
      <alignment horizontal="left"/>
    </xf>
    <xf numFmtId="0" fontId="11" fillId="3" borderId="23" xfId="0" applyFont="1" applyFill="1" applyBorder="1" applyAlignment="1">
      <alignment horizontal="left"/>
    </xf>
    <xf numFmtId="0" fontId="0" fillId="3" borderId="28" xfId="0" applyFill="1" applyBorder="1" applyAlignment="1">
      <alignment horizontal="center" wrapText="1"/>
    </xf>
    <xf numFmtId="0" fontId="0" fillId="3" borderId="20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wrapText="1"/>
    </xf>
    <xf numFmtId="0" fontId="0" fillId="3" borderId="30" xfId="0" applyFill="1" applyBorder="1" applyAlignment="1">
      <alignment horizontal="center" wrapText="1"/>
    </xf>
    <xf numFmtId="0" fontId="0" fillId="3" borderId="33" xfId="0" applyFill="1" applyBorder="1" applyAlignment="1">
      <alignment horizontal="center" wrapText="1"/>
    </xf>
    <xf numFmtId="166" fontId="4" fillId="0" borderId="0" xfId="0" applyNumberFormat="1" applyFont="1"/>
    <xf numFmtId="166" fontId="16" fillId="3" borderId="0" xfId="0" applyNumberFormat="1" applyFont="1" applyFill="1" applyAlignment="1">
      <alignment horizontal="center"/>
    </xf>
    <xf numFmtId="166" fontId="15" fillId="3" borderId="0" xfId="0" applyNumberFormat="1" applyFont="1" applyFill="1" applyAlignment="1"/>
    <xf numFmtId="0" fontId="11" fillId="3" borderId="7" xfId="0" applyFont="1" applyFill="1" applyBorder="1" applyAlignment="1">
      <alignment horizontal="left"/>
    </xf>
    <xf numFmtId="0" fontId="1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8" xfId="0" applyFill="1" applyBorder="1"/>
    <xf numFmtId="0" fontId="12" fillId="3" borderId="18" xfId="0" applyFont="1" applyFill="1" applyBorder="1" applyAlignment="1"/>
    <xf numFmtId="0" fontId="3" fillId="3" borderId="0" xfId="0" applyFont="1" applyFill="1" applyBorder="1" applyAlignment="1"/>
    <xf numFmtId="0" fontId="27" fillId="3" borderId="18" xfId="0" applyFont="1" applyFill="1" applyBorder="1" applyAlignment="1">
      <alignment horizontal="left"/>
    </xf>
    <xf numFmtId="0" fontId="26" fillId="3" borderId="18" xfId="0" applyFont="1" applyFill="1" applyBorder="1" applyAlignment="1">
      <alignment horizontal="left" vertical="top"/>
    </xf>
    <xf numFmtId="0" fontId="28" fillId="3" borderId="0" xfId="0" applyFont="1" applyFill="1" applyBorder="1" applyAlignment="1">
      <alignment horizontal="left"/>
    </xf>
    <xf numFmtId="0" fontId="26" fillId="3" borderId="0" xfId="0" applyFont="1" applyFill="1" applyBorder="1" applyAlignment="1">
      <alignment horizontal="left" vertical="top"/>
    </xf>
    <xf numFmtId="0" fontId="27" fillId="3" borderId="18" xfId="0" applyFont="1" applyFill="1" applyBorder="1" applyAlignment="1">
      <alignment horizontal="center"/>
    </xf>
    <xf numFmtId="0" fontId="0" fillId="0" borderId="0" xfId="0" applyAlignment="1" applyProtection="1">
      <alignment wrapText="1"/>
    </xf>
    <xf numFmtId="0" fontId="0" fillId="0" borderId="0" xfId="0" applyProtection="1"/>
    <xf numFmtId="0" fontId="11" fillId="3" borderId="0" xfId="0" applyNumberFormat="1" applyFont="1" applyFill="1" applyBorder="1" applyProtection="1"/>
    <xf numFmtId="0" fontId="0" fillId="0" borderId="0" xfId="0" applyBorder="1" applyProtection="1"/>
    <xf numFmtId="0" fontId="11" fillId="3" borderId="0" xfId="0" applyNumberFormat="1" applyFont="1" applyFill="1" applyProtection="1"/>
    <xf numFmtId="0" fontId="0" fillId="3" borderId="0" xfId="0" applyFill="1" applyAlignment="1"/>
    <xf numFmtId="0" fontId="11" fillId="3" borderId="0" xfId="0" applyFont="1" applyFill="1" applyBorder="1" applyAlignment="1"/>
    <xf numFmtId="0" fontId="11" fillId="3" borderId="0" xfId="0" applyFont="1" applyFill="1" applyBorder="1"/>
    <xf numFmtId="0" fontId="29" fillId="0" borderId="0" xfId="0" applyFont="1" applyAlignment="1">
      <alignment horizontal="left" vertical="center" indent="5"/>
    </xf>
    <xf numFmtId="0" fontId="11" fillId="0" borderId="0" xfId="0" applyFont="1" applyAlignment="1" applyProtection="1">
      <alignment wrapText="1"/>
    </xf>
    <xf numFmtId="166" fontId="15" fillId="3" borderId="0" xfId="0" applyNumberFormat="1" applyFont="1" applyFill="1" applyBorder="1" applyAlignment="1" applyProtection="1"/>
    <xf numFmtId="0" fontId="26" fillId="0" borderId="0" xfId="0" applyFont="1" applyBorder="1" applyProtection="1"/>
    <xf numFmtId="0" fontId="31" fillId="2" borderId="0" xfId="0" applyFont="1" applyFill="1" applyAlignment="1"/>
    <xf numFmtId="0" fontId="32" fillId="2" borderId="0" xfId="0" applyFont="1" applyFill="1" applyAlignment="1"/>
    <xf numFmtId="0" fontId="33" fillId="3" borderId="0" xfId="0" applyFont="1" applyFill="1" applyAlignment="1"/>
    <xf numFmtId="168" fontId="0" fillId="5" borderId="0" xfId="0" applyNumberFormat="1" applyFill="1" applyProtection="1"/>
    <xf numFmtId="0" fontId="0" fillId="0" borderId="2" xfId="0" applyBorder="1" applyProtection="1"/>
    <xf numFmtId="168" fontId="0" fillId="0" borderId="2" xfId="0" applyNumberFormat="1" applyBorder="1"/>
    <xf numFmtId="168" fontId="0" fillId="2" borderId="2" xfId="0" applyNumberFormat="1" applyFill="1" applyBorder="1"/>
    <xf numFmtId="168" fontId="0" fillId="5" borderId="2" xfId="0" applyNumberFormat="1" applyFill="1" applyBorder="1" applyProtection="1"/>
    <xf numFmtId="168" fontId="0" fillId="5" borderId="36" xfId="0" applyNumberFormat="1" applyFill="1" applyBorder="1" applyProtection="1"/>
    <xf numFmtId="0" fontId="0" fillId="3" borderId="0" xfId="0" applyFill="1" applyAlignment="1"/>
    <xf numFmtId="5" fontId="34" fillId="0" borderId="0" xfId="0" applyNumberFormat="1" applyFont="1" applyAlignment="1">
      <alignment horizontal="center"/>
    </xf>
    <xf numFmtId="5" fontId="35" fillId="0" borderId="0" xfId="0" applyNumberFormat="1" applyFont="1"/>
    <xf numFmtId="5" fontId="35" fillId="0" borderId="9" xfId="0" applyNumberFormat="1" applyFont="1" applyBorder="1"/>
    <xf numFmtId="5" fontId="36" fillId="0" borderId="0" xfId="0" applyNumberFormat="1" applyFont="1"/>
    <xf numFmtId="5" fontId="36" fillId="0" borderId="9" xfId="0" applyNumberFormat="1" applyFont="1" applyBorder="1"/>
    <xf numFmtId="5" fontId="37" fillId="0" borderId="0" xfId="0" applyNumberFormat="1" applyFont="1"/>
    <xf numFmtId="5" fontId="37" fillId="0" borderId="9" xfId="0" applyNumberFormat="1" applyFont="1" applyBorder="1"/>
    <xf numFmtId="0" fontId="13" fillId="2" borderId="0" xfId="0" applyFont="1" applyFill="1" applyAlignment="1">
      <alignment wrapText="1"/>
    </xf>
    <xf numFmtId="165" fontId="0" fillId="3" borderId="0" xfId="0" applyNumberFormat="1" applyFill="1" applyAlignment="1"/>
    <xf numFmtId="44" fontId="0" fillId="4" borderId="0" xfId="1" applyNumberFormat="1" applyFont="1" applyFill="1" applyAlignment="1" applyProtection="1">
      <alignment horizontal="right"/>
      <protection locked="0"/>
    </xf>
    <xf numFmtId="169" fontId="0" fillId="2" borderId="0" xfId="0" applyNumberFormat="1" applyFill="1" applyProtection="1">
      <protection locked="0"/>
    </xf>
    <xf numFmtId="0" fontId="38" fillId="3" borderId="0" xfId="0" applyFont="1" applyFill="1" applyAlignment="1">
      <alignment wrapText="1"/>
    </xf>
    <xf numFmtId="5" fontId="38" fillId="3" borderId="0" xfId="0" applyNumberFormat="1" applyFont="1" applyFill="1"/>
    <xf numFmtId="0" fontId="32" fillId="3" borderId="0" xfId="0" applyFont="1" applyFill="1"/>
    <xf numFmtId="0" fontId="4" fillId="0" borderId="0" xfId="0" applyFont="1" applyAlignment="1">
      <alignment horizontal="center" wrapText="1"/>
    </xf>
    <xf numFmtId="0" fontId="17" fillId="3" borderId="0" xfId="0" applyFont="1" applyFill="1" applyBorder="1" applyAlignment="1">
      <alignment horizontal="left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wrapText="1"/>
    </xf>
    <xf numFmtId="5" fontId="42" fillId="0" borderId="0" xfId="0" applyNumberFormat="1" applyFont="1"/>
    <xf numFmtId="5" fontId="42" fillId="0" borderId="9" xfId="0" applyNumberFormat="1" applyFont="1" applyBorder="1"/>
    <xf numFmtId="0" fontId="0" fillId="3" borderId="0" xfId="0" applyFill="1" applyAlignment="1"/>
    <xf numFmtId="9" fontId="17" fillId="3" borderId="0" xfId="0" applyNumberFormat="1" applyFont="1" applyFill="1" applyAlignment="1">
      <alignment horizontal="left" vertical="top"/>
    </xf>
    <xf numFmtId="0" fontId="15" fillId="3" borderId="0" xfId="0" applyFont="1" applyFill="1" applyAlignment="1">
      <alignment horizontal="left" vertical="top"/>
    </xf>
    <xf numFmtId="0" fontId="15" fillId="3" borderId="0" xfId="0" applyFont="1" applyFill="1" applyAlignment="1">
      <alignment horizontal="left" vertical="center"/>
    </xf>
    <xf numFmtId="0" fontId="15" fillId="3" borderId="0" xfId="0" applyFont="1" applyFill="1" applyAlignment="1">
      <alignment vertical="center"/>
    </xf>
    <xf numFmtId="9" fontId="15" fillId="3" borderId="0" xfId="0" applyNumberFormat="1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3" fillId="3" borderId="0" xfId="0" applyFont="1" applyFill="1" applyAlignment="1">
      <alignment vertical="top"/>
    </xf>
    <xf numFmtId="0" fontId="43" fillId="3" borderId="0" xfId="0" applyFont="1" applyFill="1" applyAlignment="1"/>
    <xf numFmtId="0" fontId="13" fillId="3" borderId="0" xfId="0" applyFont="1" applyFill="1" applyAlignment="1">
      <alignment horizontal="center" vertical="center" wrapText="1"/>
    </xf>
    <xf numFmtId="5" fontId="44" fillId="0" borderId="0" xfId="0" applyNumberFormat="1" applyFont="1"/>
    <xf numFmtId="5" fontId="44" fillId="0" borderId="9" xfId="0" applyNumberFormat="1" applyFont="1" applyBorder="1"/>
    <xf numFmtId="0" fontId="0" fillId="3" borderId="0" xfId="0" applyFill="1" applyAlignment="1">
      <alignment horizontal="right"/>
    </xf>
    <xf numFmtId="5" fontId="7" fillId="3" borderId="0" xfId="0" applyNumberFormat="1" applyFont="1" applyFill="1"/>
    <xf numFmtId="1" fontId="5" fillId="3" borderId="0" xfId="0" applyNumberFormat="1" applyFont="1" applyFill="1"/>
    <xf numFmtId="165" fontId="5" fillId="3" borderId="0" xfId="0" applyNumberFormat="1" applyFont="1" applyFill="1"/>
    <xf numFmtId="165" fontId="39" fillId="3" borderId="0" xfId="0" applyNumberFormat="1" applyFont="1" applyFill="1"/>
    <xf numFmtId="1" fontId="0" fillId="3" borderId="0" xfId="0" applyNumberFormat="1" applyFill="1"/>
    <xf numFmtId="0" fontId="7" fillId="3" borderId="0" xfId="0" applyFont="1" applyFill="1" applyAlignment="1">
      <alignment wrapText="1"/>
    </xf>
    <xf numFmtId="0" fontId="41" fillId="3" borderId="0" xfId="0" applyFont="1" applyFill="1" applyAlignment="1">
      <alignment horizontal="center" wrapText="1"/>
    </xf>
    <xf numFmtId="0" fontId="0" fillId="3" borderId="37" xfId="0" applyFill="1" applyBorder="1" applyAlignment="1">
      <alignment wrapText="1"/>
    </xf>
    <xf numFmtId="0" fontId="0" fillId="3" borderId="37" xfId="0" applyFill="1" applyBorder="1"/>
    <xf numFmtId="0" fontId="24" fillId="3" borderId="37" xfId="0" applyFont="1" applyFill="1" applyBorder="1"/>
    <xf numFmtId="165" fontId="24" fillId="3" borderId="37" xfId="0" applyNumberFormat="1" applyFont="1" applyFill="1" applyBorder="1"/>
    <xf numFmtId="0" fontId="0" fillId="3" borderId="0" xfId="0" applyFill="1" applyAlignment="1" applyProtection="1">
      <alignment wrapText="1"/>
    </xf>
    <xf numFmtId="0" fontId="0" fillId="3" borderId="0" xfId="0" applyFill="1" applyProtection="1"/>
    <xf numFmtId="0" fontId="0" fillId="3" borderId="1" xfId="0" applyFill="1" applyBorder="1"/>
    <xf numFmtId="0" fontId="0" fillId="3" borderId="2" xfId="0" applyFill="1" applyBorder="1"/>
    <xf numFmtId="0" fontId="40" fillId="3" borderId="0" xfId="0" applyFont="1" applyFill="1"/>
    <xf numFmtId="0" fontId="0" fillId="3" borderId="38" xfId="0" applyFill="1" applyBorder="1" applyAlignment="1">
      <alignment wrapText="1"/>
    </xf>
    <xf numFmtId="0" fontId="0" fillId="3" borderId="38" xfId="0" applyFill="1" applyBorder="1"/>
    <xf numFmtId="0" fontId="5" fillId="3" borderId="38" xfId="0" applyFont="1" applyFill="1" applyBorder="1"/>
    <xf numFmtId="165" fontId="5" fillId="3" borderId="38" xfId="0" applyNumberFormat="1" applyFont="1" applyFill="1" applyBorder="1"/>
    <xf numFmtId="165" fontId="24" fillId="3" borderId="38" xfId="0" applyNumberFormat="1" applyFont="1" applyFill="1" applyBorder="1"/>
    <xf numFmtId="0" fontId="45" fillId="3" borderId="0" xfId="0" applyFont="1" applyFill="1"/>
    <xf numFmtId="1" fontId="16" fillId="3" borderId="0" xfId="0" applyNumberFormat="1" applyFont="1" applyFill="1"/>
    <xf numFmtId="0" fontId="46" fillId="3" borderId="0" xfId="0" applyFont="1" applyFill="1"/>
    <xf numFmtId="0" fontId="16" fillId="3" borderId="0" xfId="0" applyFont="1" applyFill="1"/>
    <xf numFmtId="0" fontId="47" fillId="3" borderId="0" xfId="0" applyFont="1" applyFill="1" applyAlignment="1"/>
    <xf numFmtId="0" fontId="4" fillId="5" borderId="0" xfId="0" applyFont="1" applyFill="1" applyAlignment="1">
      <alignment wrapText="1"/>
    </xf>
    <xf numFmtId="0" fontId="4" fillId="5" borderId="0" xfId="0" applyFont="1" applyFill="1" applyAlignment="1">
      <alignment horizontal="center" vertical="center" wrapText="1"/>
    </xf>
    <xf numFmtId="0" fontId="4" fillId="8" borderId="0" xfId="0" applyFont="1" applyFill="1" applyAlignment="1">
      <alignment wrapText="1"/>
    </xf>
    <xf numFmtId="0" fontId="4" fillId="8" borderId="0" xfId="0" applyFont="1" applyFill="1" applyAlignment="1">
      <alignment horizontal="center" vertical="center" wrapText="1"/>
    </xf>
    <xf numFmtId="0" fontId="1" fillId="0" borderId="39" xfId="0" applyFont="1" applyBorder="1" applyAlignment="1" applyProtection="1">
      <alignment wrapText="1"/>
    </xf>
    <xf numFmtId="0" fontId="0" fillId="0" borderId="40" xfId="0" applyBorder="1" applyAlignment="1" applyProtection="1">
      <alignment wrapText="1"/>
    </xf>
    <xf numFmtId="0" fontId="0" fillId="0" borderId="43" xfId="0" applyBorder="1" applyProtection="1"/>
    <xf numFmtId="0" fontId="0" fillId="0" borderId="45" xfId="0" applyBorder="1" applyAlignment="1" applyProtection="1">
      <alignment wrapText="1"/>
    </xf>
    <xf numFmtId="0" fontId="0" fillId="3" borderId="41" xfId="0" applyFill="1" applyBorder="1" applyAlignment="1" applyProtection="1">
      <alignment wrapText="1"/>
    </xf>
    <xf numFmtId="0" fontId="0" fillId="3" borderId="44" xfId="0" applyFill="1" applyBorder="1" applyAlignment="1" applyProtection="1">
      <alignment horizontal="left"/>
    </xf>
    <xf numFmtId="0" fontId="17" fillId="6" borderId="43" xfId="0" applyNumberFormat="1" applyFont="1" applyFill="1" applyBorder="1" applyAlignment="1" applyProtection="1">
      <alignment horizontal="left"/>
      <protection locked="0"/>
    </xf>
    <xf numFmtId="0" fontId="18" fillId="6" borderId="43" xfId="0" applyFont="1" applyFill="1" applyBorder="1" applyAlignment="1" applyProtection="1">
      <alignment horizontal="center"/>
      <protection locked="0"/>
    </xf>
    <xf numFmtId="0" fontId="17" fillId="6" borderId="40" xfId="0" applyFont="1" applyFill="1" applyBorder="1" applyAlignment="1" applyProtection="1">
      <alignment wrapText="1"/>
    </xf>
    <xf numFmtId="0" fontId="2" fillId="0" borderId="39" xfId="0" applyFont="1" applyBorder="1" applyAlignment="1" applyProtection="1">
      <alignment wrapText="1"/>
    </xf>
    <xf numFmtId="0" fontId="18" fillId="6" borderId="43" xfId="0" applyNumberFormat="1" applyFont="1" applyFill="1" applyBorder="1" applyAlignment="1" applyProtection="1">
      <alignment horizontal="center"/>
      <protection locked="0"/>
    </xf>
    <xf numFmtId="0" fontId="0" fillId="3" borderId="46" xfId="0" applyFill="1" applyBorder="1" applyAlignment="1" applyProtection="1">
      <alignment wrapText="1"/>
    </xf>
    <xf numFmtId="0" fontId="0" fillId="3" borderId="45" xfId="0" applyFill="1" applyBorder="1" applyAlignment="1" applyProtection="1">
      <alignment horizontal="left"/>
    </xf>
    <xf numFmtId="9" fontId="15" fillId="3" borderId="0" xfId="0" applyNumberFormat="1" applyFont="1" applyFill="1" applyAlignment="1">
      <alignment horizontal="left" vertical="center"/>
    </xf>
    <xf numFmtId="0" fontId="14" fillId="3" borderId="12" xfId="0" applyFont="1" applyFill="1" applyBorder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center" vertical="top"/>
    </xf>
    <xf numFmtId="0" fontId="11" fillId="3" borderId="21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0" fillId="3" borderId="0" xfId="0" applyFill="1" applyAlignment="1">
      <alignment horizontal="left" wrapText="1"/>
    </xf>
    <xf numFmtId="0" fontId="0" fillId="3" borderId="0" xfId="0" applyFill="1" applyAlignment="1"/>
    <xf numFmtId="0" fontId="12" fillId="3" borderId="0" xfId="0" applyFont="1" applyFill="1" applyAlignment="1">
      <alignment horizontal="left"/>
    </xf>
    <xf numFmtId="0" fontId="12" fillId="3" borderId="0" xfId="0" applyFont="1" applyFill="1" applyAlignment="1">
      <alignment horizontal="left" wrapText="1"/>
    </xf>
    <xf numFmtId="9" fontId="17" fillId="3" borderId="42" xfId="0" applyNumberFormat="1" applyFont="1" applyFill="1" applyBorder="1" applyAlignment="1" applyProtection="1">
      <alignment horizontal="center"/>
    </xf>
    <xf numFmtId="9" fontId="17" fillId="3" borderId="43" xfId="0" applyNumberFormat="1" applyFont="1" applyFill="1" applyBorder="1" applyAlignment="1" applyProtection="1">
      <alignment horizontal="center"/>
    </xf>
    <xf numFmtId="0" fontId="0" fillId="4" borderId="0" xfId="0" applyFill="1" applyAlignment="1">
      <alignment horizontal="left" wrapText="1"/>
    </xf>
    <xf numFmtId="0" fontId="22" fillId="6" borderId="0" xfId="0" applyFont="1" applyFill="1" applyAlignment="1">
      <alignment horizontal="left" wrapText="1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3" fillId="7" borderId="0" xfId="0" applyFont="1" applyFill="1" applyAlignment="1">
      <alignment horizontal="center" wrapText="1"/>
    </xf>
    <xf numFmtId="0" fontId="15" fillId="3" borderId="0" xfId="0" applyFont="1" applyFill="1" applyAlignment="1">
      <alignment horizontal="right" vertical="top"/>
    </xf>
    <xf numFmtId="0" fontId="17" fillId="3" borderId="0" xfId="0" applyFont="1" applyFill="1" applyAlignment="1">
      <alignment horizontal="left"/>
    </xf>
    <xf numFmtId="0" fontId="0" fillId="3" borderId="0" xfId="0" applyFill="1" applyAlignment="1">
      <alignment horizontal="center"/>
    </xf>
    <xf numFmtId="0" fontId="12" fillId="3" borderId="0" xfId="0" applyFont="1" applyFill="1" applyAlignment="1">
      <alignment horizontal="left" vertical="center" wrapText="1"/>
    </xf>
    <xf numFmtId="9" fontId="17" fillId="3" borderId="0" xfId="0" applyNumberFormat="1" applyFont="1" applyFill="1" applyAlignment="1">
      <alignment horizontal="right" vertical="top"/>
    </xf>
    <xf numFmtId="0" fontId="43" fillId="3" borderId="0" xfId="0" applyFont="1" applyFill="1" applyAlignment="1">
      <alignment horizontal="center" vertical="top"/>
    </xf>
    <xf numFmtId="0" fontId="15" fillId="0" borderId="0" xfId="0" applyFont="1" applyAlignment="1">
      <alignment horizontal="center" vertical="center" wrapText="1"/>
    </xf>
    <xf numFmtId="0" fontId="17" fillId="3" borderId="0" xfId="0" applyFont="1" applyFill="1" applyAlignment="1"/>
    <xf numFmtId="0" fontId="0" fillId="3" borderId="0" xfId="0" applyFill="1" applyProtection="1">
      <protection locked="0"/>
    </xf>
  </cellXfs>
  <cellStyles count="3">
    <cellStyle name="Гиперссылка" xfId="2" builtinId="8"/>
    <cellStyle name="Денежный" xfId="1" builtinId="4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33CC33"/>
      <color rgb="FF04D6EC"/>
      <color rgb="FF0CC0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 sz="1600" b="1" i="0" baseline="0">
                <a:effectLst/>
              </a:rPr>
              <a:t>Стоимость водонагревателей и затраченной горячей воды</a:t>
            </a:r>
            <a:endParaRPr lang="ru-RU" sz="1600">
              <a:effectLst/>
            </a:endParaRPr>
          </a:p>
        </c:rich>
      </c:tx>
      <c:layout>
        <c:manualLayout>
          <c:xMode val="edge"/>
          <c:yMode val="edge"/>
          <c:x val="0.20720198728715084"/>
          <c:y val="3.851096896284409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91024287188291"/>
          <c:y val="1.7452970260278245E-2"/>
          <c:w val="0.83908973430415479"/>
          <c:h val="0.92540963531737574"/>
        </c:manualLayout>
      </c:layout>
      <c:lineChart>
        <c:grouping val="standard"/>
        <c:varyColors val="0"/>
        <c:ser>
          <c:idx val="1"/>
          <c:order val="0"/>
          <c:tx>
            <c:strRef>
              <c:f>'Расходы за 10 лет'!$H$48</c:f>
              <c:strCache>
                <c:ptCount val="1"/>
                <c:pt idx="0">
                  <c:v>Накопительный нагреватель        200 литров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лет'!$H$49:$H$59</c:f>
              <c:numCache>
                <c:formatCode>"₽"#,##0_);\("₽"#,##0\)</c:formatCode>
                <c:ptCount val="11"/>
                <c:pt idx="0">
                  <c:v>40000</c:v>
                </c:pt>
                <c:pt idx="1">
                  <c:v>24875.558839999998</c:v>
                </c:pt>
                <c:pt idx="2">
                  <c:v>51243.651210399999</c:v>
                </c:pt>
                <c:pt idx="3">
                  <c:v>79171.441120068004</c:v>
                </c:pt>
                <c:pt idx="4">
                  <c:v>108728.77913822672</c:v>
                </c:pt>
                <c:pt idx="5">
                  <c:v>139988.30314046692</c:v>
                </c:pt>
                <c:pt idx="6">
                  <c:v>173025.54268161711</c:v>
                </c:pt>
                <c:pt idx="7">
                  <c:v>207919.0271224099</c:v>
                </c:pt>
                <c:pt idx="8">
                  <c:v>244750.39764123681</c:v>
                </c:pt>
                <c:pt idx="9">
                  <c:v>283604.52326678316</c:v>
                </c:pt>
                <c:pt idx="10">
                  <c:v>324569.62107198517</c:v>
                </c:pt>
              </c:numCache>
            </c:numRef>
          </c:val>
          <c:smooth val="1"/>
        </c:ser>
        <c:ser>
          <c:idx val="0"/>
          <c:order val="1"/>
          <c:tx>
            <c:strRef>
              <c:f>'Расходы за 10 лет'!$G$48</c:f>
              <c:strCache>
                <c:ptCount val="1"/>
                <c:pt idx="0">
                  <c:v>Накопительный нагреватель        120 литров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лет'!$G$49:$G$59</c:f>
              <c:numCache>
                <c:formatCode>"₽"#,##0_);\("₽"#,##0\)</c:formatCode>
                <c:ptCount val="11"/>
                <c:pt idx="0">
                  <c:v>20000</c:v>
                </c:pt>
                <c:pt idx="1">
                  <c:v>23791.319039999998</c:v>
                </c:pt>
                <c:pt idx="2">
                  <c:v>49010.117222399997</c:v>
                </c:pt>
                <c:pt idx="3">
                  <c:v>75720.63110860801</c:v>
                </c:pt>
                <c:pt idx="4">
                  <c:v>103989.66672248831</c:v>
                </c:pt>
                <c:pt idx="5">
                  <c:v>133886.69590520373</c:v>
                </c:pt>
                <c:pt idx="6">
                  <c:v>165483.9561388318</c:v>
                </c:pt>
                <c:pt idx="7">
                  <c:v>198856.55396016291</c:v>
                </c:pt>
                <c:pt idx="8">
                  <c:v>234082.5720902489</c:v>
                </c:pt>
                <c:pt idx="9">
                  <c:v>271243.18040957587</c:v>
                </c:pt>
                <c:pt idx="10">
                  <c:v>310422.75091318134</c:v>
                </c:pt>
              </c:numCache>
            </c:numRef>
          </c:val>
          <c:smooth val="1"/>
        </c:ser>
        <c:ser>
          <c:idx val="4"/>
          <c:order val="2"/>
          <c:tx>
            <c:strRef>
              <c:f>'Расходы за 10 лет'!$K$48</c:f>
              <c:strCache>
                <c:ptCount val="1"/>
                <c:pt idx="0">
                  <c:v>Проточный нагреватель  27кВт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лет'!$K$49:$K$59</c:f>
              <c:numCache>
                <c:formatCode>"₽"#,##0_);\("₽"#,##0\)</c:formatCode>
                <c:ptCount val="11"/>
                <c:pt idx="0">
                  <c:v>30000</c:v>
                </c:pt>
                <c:pt idx="1">
                  <c:v>21932.622239999997</c:v>
                </c:pt>
                <c:pt idx="2">
                  <c:v>45181.201814399996</c:v>
                </c:pt>
                <c:pt idx="3">
                  <c:v>69804.956803248002</c:v>
                </c:pt>
                <c:pt idx="4">
                  <c:v>95865.474009793921</c:v>
                </c:pt>
                <c:pt idx="5">
                  <c:v>123426.79778760968</c:v>
                </c:pt>
                <c:pt idx="6">
                  <c:v>152555.52206548557</c:v>
                </c:pt>
                <c:pt idx="7">
                  <c:v>183320.88568202517</c:v>
                </c:pt>
                <c:pt idx="8">
                  <c:v>215794.87114569821</c:v>
                </c:pt>
                <c:pt idx="9">
                  <c:v>250052.30694007777</c:v>
                </c:pt>
                <c:pt idx="10">
                  <c:v>286170.97349808906</c:v>
                </c:pt>
              </c:numCache>
            </c:numRef>
          </c:val>
          <c:smooth val="1"/>
        </c:ser>
        <c:ser>
          <c:idx val="6"/>
          <c:order val="3"/>
          <c:tx>
            <c:strRef>
              <c:f>'Расходы за 10 лет'!$M$48</c:f>
              <c:strCache>
                <c:ptCount val="1"/>
                <c:pt idx="0">
                  <c:v>Накопительный 120 литров + RVA  2060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лет'!$M$49:$M$59</c:f>
              <c:numCache>
                <c:formatCode>"₽"#,##0_);\("₽"#,##0\)</c:formatCode>
                <c:ptCount val="11"/>
                <c:pt idx="0">
                  <c:v>35300</c:v>
                </c:pt>
                <c:pt idx="1">
                  <c:v>13526.85183168</c:v>
                </c:pt>
                <c:pt idx="2">
                  <c:v>27865.314773260801</c:v>
                </c:pt>
                <c:pt idx="3">
                  <c:v>43051.911324687942</c:v>
                </c:pt>
                <c:pt idx="4">
                  <c:v>59124.62488590477</c:v>
                </c:pt>
                <c:pt idx="5">
                  <c:v>76122.954540602397</c:v>
                </c:pt>
                <c:pt idx="6">
                  <c:v>94087.971812184565</c:v>
                </c:pt>
                <c:pt idx="7">
                  <c:v>113062.37946097512</c:v>
                </c:pt>
                <c:pt idx="8">
                  <c:v>133090.57239406215</c:v>
                </c:pt>
                <c:pt idx="9">
                  <c:v>154218.70076161952</c:v>
                </c:pt>
                <c:pt idx="10">
                  <c:v>176494.73531607568</c:v>
                </c:pt>
              </c:numCache>
            </c:numRef>
          </c:val>
          <c:smooth val="1"/>
        </c:ser>
        <c:ser>
          <c:idx val="2"/>
          <c:order val="4"/>
          <c:tx>
            <c:strRef>
              <c:f>'Расходы за 10 лет'!$I$48</c:f>
              <c:strCache>
                <c:ptCount val="1"/>
                <c:pt idx="0">
                  <c:v>RB80</c:v>
                </c:pt>
              </c:strCache>
            </c:strRef>
          </c:tx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лет'!$I$49:$I$59</c:f>
            </c:numRef>
          </c:val>
          <c:smooth val="1"/>
        </c:ser>
        <c:ser>
          <c:idx val="3"/>
          <c:order val="5"/>
          <c:tx>
            <c:strRef>
              <c:f>'Расходы за 10 лет'!$J$48</c:f>
              <c:strCache>
                <c:ptCount val="1"/>
                <c:pt idx="0">
                  <c:v>RB120</c:v>
                </c:pt>
              </c:strCache>
            </c:strRef>
          </c:tx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лет'!$J$49:$J$59</c:f>
            </c:numRef>
          </c:val>
          <c:smooth val="1"/>
        </c:ser>
        <c:ser>
          <c:idx val="5"/>
          <c:order val="6"/>
          <c:tx>
            <c:strRef>
              <c:f>'Расходы за 10 лет'!$L$48</c:f>
              <c:strCache>
                <c:ptCount val="1"/>
                <c:pt idx="0">
                  <c:v>Проточный 17кВт + RVA  2060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лет'!$L$49:$L$59</c:f>
              <c:numCache>
                <c:formatCode>"₽"#,##0_);\("₽"#,##0\)</c:formatCode>
                <c:ptCount val="11"/>
                <c:pt idx="0">
                  <c:v>38300</c:v>
                </c:pt>
                <c:pt idx="1">
                  <c:v>11668.15503168</c:v>
                </c:pt>
                <c:pt idx="2">
                  <c:v>24036.399365260801</c:v>
                </c:pt>
                <c:pt idx="3">
                  <c:v>37136.237019327942</c:v>
                </c:pt>
                <c:pt idx="4">
                  <c:v>51000.432173210371</c:v>
                </c:pt>
                <c:pt idx="5">
                  <c:v>65663.056423008355</c:v>
                </c:pt>
                <c:pt idx="6">
                  <c:v>81159.537738838335</c:v>
                </c:pt>
                <c:pt idx="7">
                  <c:v>97526.711182837404</c:v>
                </c:pt>
                <c:pt idx="8">
                  <c:v>114802.87144951145</c:v>
                </c:pt>
                <c:pt idx="9">
                  <c:v>133027.82729212139</c:v>
                </c:pt>
                <c:pt idx="10">
                  <c:v>152242.9579009834</c:v>
                </c:pt>
              </c:numCache>
            </c:numRef>
          </c:val>
          <c:smooth val="1"/>
        </c:ser>
        <c:ser>
          <c:idx val="7"/>
          <c:order val="7"/>
          <c:tx>
            <c:strRef>
              <c:f>'Расходы за 10 лет'!$N$48</c:f>
              <c:strCache>
                <c:ptCount val="1"/>
                <c:pt idx="0">
                  <c:v>V+RB80</c:v>
                </c:pt>
              </c:strCache>
            </c:strRef>
          </c:tx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лет'!$N$49:$N$59</c:f>
            </c:numRef>
          </c:val>
          <c:smooth val="1"/>
        </c:ser>
        <c:ser>
          <c:idx val="8"/>
          <c:order val="8"/>
          <c:tx>
            <c:strRef>
              <c:f>'Расходы за 10 лет'!$O$48</c:f>
              <c:strCache>
                <c:ptCount val="1"/>
                <c:pt idx="0">
                  <c:v>V+RB120</c:v>
                </c:pt>
              </c:strCache>
            </c:strRef>
          </c:tx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лет'!$O$49:$O$59</c:f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43200"/>
        <c:axId val="130246528"/>
      </c:lineChart>
      <c:catAx>
        <c:axId val="13024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Количество</a:t>
                </a:r>
                <a:r>
                  <a:rPr lang="ru-RU" baseline="0"/>
                  <a:t> лет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0.82934326967862138"/>
              <c:y val="0.8952855333001907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130246528"/>
        <c:crosses val="autoZero"/>
        <c:auto val="1"/>
        <c:lblAlgn val="ctr"/>
        <c:lblOffset val="50"/>
        <c:noMultiLvlLbl val="0"/>
      </c:catAx>
      <c:valAx>
        <c:axId val="130246528"/>
        <c:scaling>
          <c:orientation val="minMax"/>
        </c:scaling>
        <c:delete val="0"/>
        <c:axPos val="l"/>
        <c:majorGridlines/>
        <c:numFmt formatCode="_-* #,##0\ [$RUB]_-;\-* #,##0\ [$RUB]_-;_-* &quot;-&quot;\ [$RUB]_-;_-@_-" sourceLinked="0"/>
        <c:majorTickMark val="none"/>
        <c:minorTickMark val="in"/>
        <c:tickLblPos val="nextTo"/>
        <c:spPr>
          <a:ln w="12700"/>
        </c:spPr>
        <c:crossAx val="13024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851412099903043"/>
          <c:y val="0.1349406375119607"/>
          <c:w val="0.4356579226647162"/>
          <c:h val="0.3813087009744963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 w="25400">
      <a:solidFill>
        <a:schemeClr val="accent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Стоимость водонагревателей и </a:t>
            </a:r>
            <a:r>
              <a:rPr lang="ru-RU" sz="1800" b="1" i="0" u="none" strike="noStrike" baseline="0">
                <a:effectLst/>
              </a:rPr>
              <a:t>затраченной</a:t>
            </a:r>
            <a:r>
              <a:rPr lang="ru-RU"/>
              <a:t> горячей воды</a:t>
            </a:r>
            <a:endParaRPr lang="en-US"/>
          </a:p>
        </c:rich>
      </c:tx>
      <c:layout>
        <c:manualLayout>
          <c:xMode val="edge"/>
          <c:yMode val="edge"/>
          <c:x val="0.20155195028623396"/>
          <c:y val="4.523427108690741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012040779768997"/>
          <c:y val="1.7452920432511936E-2"/>
          <c:w val="0.83811895916571255"/>
          <c:h val="0.92540963531737574"/>
        </c:manualLayout>
      </c:layout>
      <c:lineChart>
        <c:grouping val="standard"/>
        <c:varyColors val="0"/>
        <c:ser>
          <c:idx val="1"/>
          <c:order val="0"/>
          <c:tx>
            <c:strRef>
              <c:f>'Расходы за 50 лет. Тренд выгоды'!$H$50</c:f>
              <c:strCache>
                <c:ptCount val="1"/>
                <c:pt idx="0">
                  <c:v>Накопительный нагреватель        200 литров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выгоды'!$H$51:$H$101</c:f>
              <c:numCache>
                <c:formatCode>"₽"#,##0_);\("₽"#,##0\)</c:formatCode>
                <c:ptCount val="51"/>
                <c:pt idx="0">
                  <c:v>40000</c:v>
                </c:pt>
                <c:pt idx="1">
                  <c:v>6218.8897099999995</c:v>
                </c:pt>
                <c:pt idx="2">
                  <c:v>12810.9128026</c:v>
                </c:pt>
                <c:pt idx="3">
                  <c:v>19792.860280017001</c:v>
                </c:pt>
                <c:pt idx="4">
                  <c:v>27182.194784556679</c:v>
                </c:pt>
                <c:pt idx="5">
                  <c:v>34997.075785116729</c:v>
                </c:pt>
                <c:pt idx="6">
                  <c:v>43256.385670404277</c:v>
                </c:pt>
                <c:pt idx="7">
                  <c:v>51979.756780602474</c:v>
                </c:pt>
                <c:pt idx="8">
                  <c:v>61187.599410309202</c:v>
                </c:pt>
                <c:pt idx="9">
                  <c:v>70901.13081669579</c:v>
                </c:pt>
                <c:pt idx="10">
                  <c:v>141142.40526799631</c:v>
                </c:pt>
                <c:pt idx="11">
                  <c:v>91934.345168639804</c:v>
                </c:pt>
                <c:pt idx="12">
                  <c:v>103300.77329858072</c:v>
                </c:pt>
                <c:pt idx="13">
                  <c:v>115266.44620566633</c:v>
                </c:pt>
                <c:pt idx="14">
                  <c:v>127857.08879120837</c:v>
                </c:pt>
                <c:pt idx="15">
                  <c:v>141099.43013029781</c:v>
                </c:pt>
                <c:pt idx="16">
                  <c:v>155021.24056982051</c:v>
                </c:pt>
                <c:pt idx="17">
                  <c:v>169651.37014859734</c:v>
                </c:pt>
                <c:pt idx="18">
                  <c:v>185019.78838558795</c:v>
                </c:pt>
                <c:pt idx="19">
                  <c:v>201157.62548366422</c:v>
                </c:pt>
                <c:pt idx="20">
                  <c:v>308097.21499807807</c:v>
                </c:pt>
                <c:pt idx="21">
                  <c:v>235872.13802042147</c:v>
                </c:pt>
                <c:pt idx="22">
                  <c:v>254517.26893060713</c:v>
                </c:pt>
                <c:pt idx="23">
                  <c:v>274068.82277118566</c:v>
                </c:pt>
                <c:pt idx="24">
                  <c:v>294564.40430016123</c:v>
                </c:pt>
                <c:pt idx="25">
                  <c:v>316043.05878038134</c:v>
                </c:pt>
                <c:pt idx="26">
                  <c:v>338545.32456554449</c:v>
                </c:pt>
                <c:pt idx="27">
                  <c:v>362113.2875449151</c:v>
                </c:pt>
                <c:pt idx="28">
                  <c:v>386790.63751093898</c:v>
                </c:pt>
                <c:pt idx="29">
                  <c:v>412622.72651613381</c:v>
                </c:pt>
                <c:pt idx="30">
                  <c:v>574656.6292878805</c:v>
                </c:pt>
                <c:pt idx="31">
                  <c:v>467941.20577206748</c:v>
                </c:pt>
                <c:pt idx="32">
                  <c:v>497527.1658789466</c:v>
                </c:pt>
                <c:pt idx="33">
                  <c:v>528467.13650704361</c:v>
                </c:pt>
                <c:pt idx="34">
                  <c:v>560815.7309235353</c:v>
                </c:pt>
                <c:pt idx="35">
                  <c:v>594629.62058216019</c:v>
                </c:pt>
                <c:pt idx="36">
                  <c:v>629967.60946247145</c:v>
                </c:pt>
                <c:pt idx="37">
                  <c:v>666890.71101707744</c:v>
                </c:pt>
                <c:pt idx="38">
                  <c:v>705462.22781644366</c:v>
                </c:pt>
                <c:pt idx="39">
                  <c:v>745747.83398385625</c:v>
                </c:pt>
                <c:pt idx="40">
                  <c:v>990315.66051627905</c:v>
                </c:pt>
                <c:pt idx="41">
                  <c:v>831736.38359006157</c:v>
                </c:pt>
                <c:pt idx="42">
                  <c:v>877583.31595380651</c:v>
                </c:pt>
                <c:pt idx="43">
                  <c:v>925432.50151414506</c:v>
                </c:pt>
                <c:pt idx="44">
                  <c:v>975362.81322374544</c:v>
                </c:pt>
                <c:pt idx="45">
                  <c:v>1027456.0543845592</c:v>
                </c:pt>
                <c:pt idx="46">
                  <c:v>1081797.0634831204</c:v>
                </c:pt>
                <c:pt idx="47">
                  <c:v>1138473.8226786491</c:v>
                </c:pt>
                <c:pt idx="48">
                  <c:v>1197577.5700687747</c:v>
                </c:pt>
                <c:pt idx="49">
                  <c:v>1259202.9158618972</c:v>
                </c:pt>
                <c:pt idx="50">
                  <c:v>1323447.9625895449</c:v>
                </c:pt>
              </c:numCache>
            </c:numRef>
          </c:val>
          <c:smooth val="1"/>
        </c:ser>
        <c:ser>
          <c:idx val="0"/>
          <c:order val="1"/>
          <c:tx>
            <c:strRef>
              <c:f>'Расходы за 50 лет. Тренд выгоды'!$G$50</c:f>
              <c:strCache>
                <c:ptCount val="1"/>
                <c:pt idx="0">
                  <c:v>Накопительный нагреватель        120 литров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выгоды'!$G$51:$G$101</c:f>
              <c:numCache>
                <c:formatCode>"₽"#,##0_);\("₽"#,##0\)</c:formatCode>
                <c:ptCount val="51"/>
                <c:pt idx="0">
                  <c:v>20000</c:v>
                </c:pt>
                <c:pt idx="1">
                  <c:v>5947.8297599999996</c:v>
                </c:pt>
                <c:pt idx="2">
                  <c:v>12252.529305599999</c:v>
                </c:pt>
                <c:pt idx="3">
                  <c:v>18930.157777152002</c:v>
                </c:pt>
                <c:pt idx="4">
                  <c:v>25997.416680622078</c:v>
                </c:pt>
                <c:pt idx="5">
                  <c:v>33471.673976300932</c:v>
                </c:pt>
                <c:pt idx="6">
                  <c:v>41370.989034707949</c:v>
                </c:pt>
                <c:pt idx="7">
                  <c:v>49714.138490040728</c:v>
                </c:pt>
                <c:pt idx="8">
                  <c:v>58520.643022562224</c:v>
                </c:pt>
                <c:pt idx="9">
                  <c:v>67810.795102393968</c:v>
                </c:pt>
                <c:pt idx="10">
                  <c:v>107605.68772829534</c:v>
                </c:pt>
                <c:pt idx="11">
                  <c:v>87927.244196158616</c:v>
                </c:pt>
                <c:pt idx="12">
                  <c:v>98798.248933138224</c:v>
                </c:pt>
                <c:pt idx="13">
                  <c:v>110242.37943456008</c:v>
                </c:pt>
                <c:pt idx="14">
                  <c:v>122284.23934202742</c:v>
                </c:pt>
                <c:pt idx="15">
                  <c:v>134949.3927024517</c:v>
                </c:pt>
                <c:pt idx="16">
                  <c:v>148264.39944909359</c:v>
                </c:pt>
                <c:pt idx="17">
                  <c:v>162256.8521471018</c:v>
                </c:pt>
                <c:pt idx="18">
                  <c:v>176955.41404748632</c:v>
                </c:pt>
                <c:pt idx="19">
                  <c:v>192389.85849496158</c:v>
                </c:pt>
                <c:pt idx="20">
                  <c:v>253591.10973664254</c:v>
                </c:pt>
                <c:pt idx="21">
                  <c:v>225591.28518017894</c:v>
                </c:pt>
                <c:pt idx="22">
                  <c:v>243423.73915156451</c:v>
                </c:pt>
                <c:pt idx="23">
                  <c:v>262123.10820457106</c:v>
                </c:pt>
                <c:pt idx="24">
                  <c:v>281725.35803552158</c:v>
                </c:pt>
                <c:pt idx="25">
                  <c:v>302267.83205894503</c:v>
                </c:pt>
                <c:pt idx="26">
                  <c:v>323789.30170154199</c:v>
                </c:pt>
                <c:pt idx="27">
                  <c:v>346330.01847384154</c:v>
                </c:pt>
                <c:pt idx="28">
                  <c:v>369931.76788094785</c:v>
                </c:pt>
                <c:pt idx="29">
                  <c:v>394637.925235854</c:v>
                </c:pt>
                <c:pt idx="30">
                  <c:v>487993.51344096166</c:v>
                </c:pt>
                <c:pt idx="31">
                  <c:v>447545.26280566357</c:v>
                </c:pt>
                <c:pt idx="32">
                  <c:v>475841.67297015066</c:v>
                </c:pt>
                <c:pt idx="33">
                  <c:v>505433.07700798189</c:v>
                </c:pt>
                <c:pt idx="34">
                  <c:v>536371.70778240985</c:v>
                </c:pt>
                <c:pt idx="35">
                  <c:v>568711.76663399639</c:v>
                </c:pt>
                <c:pt idx="36">
                  <c:v>602509.49447967391</c:v>
                </c:pt>
                <c:pt idx="37">
                  <c:v>637823.24540612136</c:v>
                </c:pt>
                <c:pt idx="38">
                  <c:v>674713.56284312415</c:v>
                </c:pt>
                <c:pt idx="39">
                  <c:v>713243.25840548147</c:v>
                </c:pt>
                <c:pt idx="40">
                  <c:v>854727.49349502148</c:v>
                </c:pt>
                <c:pt idx="41">
                  <c:v>795483.86375736888</c:v>
                </c:pt>
                <c:pt idx="42">
                  <c:v>839332.48649131169</c:v>
                </c:pt>
                <c:pt idx="43">
                  <c:v>885096.0911119096</c:v>
                </c:pt>
                <c:pt idx="44">
                  <c:v>932850.11277190107</c:v>
                </c:pt>
                <c:pt idx="45">
                  <c:v>982672.7892494913</c:v>
                </c:pt>
                <c:pt idx="46">
                  <c:v>1034645.2612142421</c:v>
                </c:pt>
                <c:pt idx="47">
                  <c:v>1088851.6759865535</c:v>
                </c:pt>
                <c:pt idx="48">
                  <c:v>1145379.294910111</c:v>
                </c:pt>
                <c:pt idx="49">
                  <c:v>1204318.6044606937</c:v>
                </c:pt>
                <c:pt idx="50">
                  <c:v>1265763.4312188923</c:v>
                </c:pt>
              </c:numCache>
            </c:numRef>
          </c:val>
          <c:smooth val="1"/>
        </c:ser>
        <c:ser>
          <c:idx val="4"/>
          <c:order val="2"/>
          <c:tx>
            <c:strRef>
              <c:f>'Расходы за 50 лет. Тренд выгоды'!$K$50</c:f>
              <c:strCache>
                <c:ptCount val="1"/>
                <c:pt idx="0">
                  <c:v>Проточный нагреватель  27кВт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выгоды'!$K$51:$K$101</c:f>
              <c:numCache>
                <c:formatCode>"₽"#,##0_);\("₽"#,##0\)</c:formatCode>
                <c:ptCount val="51"/>
                <c:pt idx="0">
                  <c:v>30000</c:v>
                </c:pt>
                <c:pt idx="1">
                  <c:v>5483.1555599999992</c:v>
                </c:pt>
                <c:pt idx="2">
                  <c:v>11295.300453599999</c:v>
                </c:pt>
                <c:pt idx="3">
                  <c:v>17451.239200812</c:v>
                </c:pt>
                <c:pt idx="4">
                  <c:v>23966.36850244848</c:v>
                </c:pt>
                <c:pt idx="5">
                  <c:v>30856.699446902421</c:v>
                </c:pt>
                <c:pt idx="6">
                  <c:v>38138.880516371391</c:v>
                </c:pt>
                <c:pt idx="7">
                  <c:v>45830.221420506292</c:v>
                </c:pt>
                <c:pt idx="8">
                  <c:v>53948.717786424553</c:v>
                </c:pt>
                <c:pt idx="9">
                  <c:v>62513.076735019444</c:v>
                </c:pt>
                <c:pt idx="10">
                  <c:v>116542.74337452227</c:v>
                </c:pt>
                <c:pt idx="11">
                  <c:v>81057.928243333721</c:v>
                </c:pt>
                <c:pt idx="12">
                  <c:v>91079.635735236807</c:v>
                </c:pt>
                <c:pt idx="13">
                  <c:v>101629.69354123509</c:v>
                </c:pt>
                <c:pt idx="14">
                  <c:v>112730.78314343153</c:v>
                </c:pt>
                <c:pt idx="15">
                  <c:v>124406.47139757266</c:v>
                </c:pt>
                <c:pt idx="16">
                  <c:v>136681.24324213315</c:v>
                </c:pt>
                <c:pt idx="17">
                  <c:v>149580.53557310946</c:v>
                </c:pt>
                <c:pt idx="18">
                  <c:v>163130.77232502645</c:v>
                </c:pt>
                <c:pt idx="19">
                  <c:v>177359.4008000427</c:v>
                </c:pt>
                <c:pt idx="20">
                  <c:v>259794.92928846736</c:v>
                </c:pt>
                <c:pt idx="21">
                  <c:v>207966.96602547745</c:v>
                </c:pt>
                <c:pt idx="22">
                  <c:v>224406.25953034853</c:v>
                </c:pt>
                <c:pt idx="23">
                  <c:v>241644.74037608894</c:v>
                </c:pt>
                <c:pt idx="24">
                  <c:v>259715.56443899646</c:v>
                </c:pt>
                <c:pt idx="25">
                  <c:v>278653.15767933999</c:v>
                </c:pt>
                <c:pt idx="26">
                  <c:v>298493.26250610896</c:v>
                </c:pt>
                <c:pt idx="27">
                  <c:v>319272.98578057275</c:v>
                </c:pt>
                <c:pt idx="28">
                  <c:v>341030.84851524874</c:v>
                </c:pt>
                <c:pt idx="29">
                  <c:v>363806.8373268029</c:v>
                </c:pt>
                <c:pt idx="30">
                  <c:v>488892.45770338649</c:v>
                </c:pt>
                <c:pt idx="31">
                  <c:v>412580.78914897109</c:v>
                </c:pt>
                <c:pt idx="32">
                  <c:v>438666.54226935765</c:v>
                </c:pt>
                <c:pt idx="33">
                  <c:v>465946.11786673334</c:v>
                </c:pt>
                <c:pt idx="34">
                  <c:v>494467.66811190906</c:v>
                </c:pt>
                <c:pt idx="35">
                  <c:v>524281.15986571542</c:v>
                </c:pt>
                <c:pt idx="36">
                  <c:v>555438.44022344926</c:v>
                </c:pt>
                <c:pt idx="37">
                  <c:v>587993.30435876816</c:v>
                </c:pt>
                <c:pt idx="38">
                  <c:v>622001.56574600504</c:v>
                </c:pt>
                <c:pt idx="39">
                  <c:v>657521.12884255324</c:v>
                </c:pt>
                <c:pt idx="40">
                  <c:v>846487.06431572302</c:v>
                </c:pt>
                <c:pt idx="41">
                  <c:v>733336.68690132455</c:v>
                </c:pt>
                <c:pt idx="42">
                  <c:v>773759.63598417805</c:v>
                </c:pt>
                <c:pt idx="43">
                  <c:v>815947.95899379149</c:v>
                </c:pt>
                <c:pt idx="44">
                  <c:v>859971.19771159627</c:v>
                </c:pt>
                <c:pt idx="45">
                  <c:v>905901.47758937464</c:v>
                </c:pt>
                <c:pt idx="46">
                  <c:v>953813.60018187948</c:v>
                </c:pt>
                <c:pt idx="47">
                  <c:v>1003785.138800104</c:v>
                </c:pt>
                <c:pt idx="48">
                  <c:v>1055896.5374952585</c:v>
                </c:pt>
                <c:pt idx="49">
                  <c:v>1110231.2134872018</c:v>
                </c:pt>
                <c:pt idx="50">
                  <c:v>1166875.6631549161</c:v>
                </c:pt>
              </c:numCache>
            </c:numRef>
          </c:val>
          <c:smooth val="1"/>
        </c:ser>
        <c:ser>
          <c:idx val="6"/>
          <c:order val="3"/>
          <c:tx>
            <c:strRef>
              <c:f>'Расходы за 50 лет. Тренд выгоды'!$N$50</c:f>
              <c:strCache>
                <c:ptCount val="1"/>
                <c:pt idx="0">
                  <c:v>Накопительный 120 литров + RVA  2060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выгоды'!$N$51:$N$101</c:f>
              <c:numCache>
                <c:formatCode>"₽"#,##0_);\("₽"#,##0\)</c:formatCode>
                <c:ptCount val="51"/>
                <c:pt idx="0">
                  <c:v>35300</c:v>
                </c:pt>
                <c:pt idx="1">
                  <c:v>3381.71295792</c:v>
                </c:pt>
                <c:pt idx="2">
                  <c:v>6966.3286933152003</c:v>
                </c:pt>
                <c:pt idx="3">
                  <c:v>10762.977831171986</c:v>
                </c:pt>
                <c:pt idx="4">
                  <c:v>14781.156221476193</c:v>
                </c:pt>
                <c:pt idx="5">
                  <c:v>19030.738635150599</c:v>
                </c:pt>
                <c:pt idx="6">
                  <c:v>23521.992953046141</c:v>
                </c:pt>
                <c:pt idx="7">
                  <c:v>28265.59486524378</c:v>
                </c:pt>
                <c:pt idx="8">
                  <c:v>33272.643098515538</c:v>
                </c:pt>
                <c:pt idx="9">
                  <c:v>38554.67519040488</c:v>
                </c:pt>
                <c:pt idx="10">
                  <c:v>74123.683829018919</c:v>
                </c:pt>
                <c:pt idx="11">
                  <c:v>49992.133778278432</c:v>
                </c:pt>
                <c:pt idx="12">
                  <c:v>56172.97940904741</c:v>
                </c:pt>
                <c:pt idx="13">
                  <c:v>62679.682857262073</c:v>
                </c:pt>
                <c:pt idx="14">
                  <c:v>69526.23283090147</c:v>
                </c:pt>
                <c:pt idx="15">
                  <c:v>76727.164088387697</c:v>
                </c:pt>
                <c:pt idx="16">
                  <c:v>84297.577611775283</c:v>
                </c:pt>
                <c:pt idx="17">
                  <c:v>92253.161498886562</c:v>
                </c:pt>
                <c:pt idx="18">
                  <c:v>100610.21259937395</c:v>
                </c:pt>
                <c:pt idx="19">
                  <c:v>109385.65892054158</c:v>
                </c:pt>
                <c:pt idx="20">
                  <c:v>163597.08282963984</c:v>
                </c:pt>
                <c:pt idx="21">
                  <c:v>128262.74508025548</c:v>
                </c:pt>
                <c:pt idx="22">
                  <c:v>138401.6096913614</c:v>
                </c:pt>
                <c:pt idx="23">
                  <c:v>149033.36970856143</c:v>
                </c:pt>
                <c:pt idx="24">
                  <c:v>160178.47387807124</c:v>
                </c:pt>
                <c:pt idx="25">
                  <c:v>171858.15426501393</c:v>
                </c:pt>
                <c:pt idx="26">
                  <c:v>184094.45484868294</c:v>
                </c:pt>
                <c:pt idx="27">
                  <c:v>196910.26112853357</c:v>
                </c:pt>
                <c:pt idx="28">
                  <c:v>210329.33077581142</c:v>
                </c:pt>
                <c:pt idx="29">
                  <c:v>224376.32536691026</c:v>
                </c:pt>
                <c:pt idx="30">
                  <c:v>306576.84323577676</c:v>
                </c:pt>
                <c:pt idx="31">
                  <c:v>254457.45348394514</c:v>
                </c:pt>
                <c:pt idx="32">
                  <c:v>270545.73118809133</c:v>
                </c:pt>
                <c:pt idx="33">
                  <c:v>287370.29384635075</c:v>
                </c:pt>
                <c:pt idx="34">
                  <c:v>304960.83910603641</c:v>
                </c:pt>
                <c:pt idx="35">
                  <c:v>323348.18381684157</c:v>
                </c:pt>
                <c:pt idx="36">
                  <c:v>342564.30445509957</c:v>
                </c:pt>
                <c:pt idx="37">
                  <c:v>362642.37896621792</c:v>
                </c:pt>
                <c:pt idx="38">
                  <c:v>383616.83007399377</c:v>
                </c:pt>
                <c:pt idx="39">
                  <c:v>405523.37010716664</c:v>
                </c:pt>
                <c:pt idx="40">
                  <c:v>529649.04739526322</c:v>
                </c:pt>
                <c:pt idx="41">
                  <c:v>452282.2942875491</c:v>
                </c:pt>
                <c:pt idx="42">
                  <c:v>477212.97685071646</c:v>
                </c:pt>
                <c:pt idx="43">
                  <c:v>503232.44630281505</c:v>
                </c:pt>
                <c:pt idx="44">
                  <c:v>530383.59224287397</c:v>
                </c:pt>
                <c:pt idx="45">
                  <c:v>558710.89773766394</c:v>
                </c:pt>
                <c:pt idx="46">
                  <c:v>588260.49632912257</c:v>
                </c:pt>
                <c:pt idx="47">
                  <c:v>619080.2310281049</c:v>
                </c:pt>
                <c:pt idx="48">
                  <c:v>651219.71536232997</c:v>
                </c:pt>
                <c:pt idx="49">
                  <c:v>684730.39654868317</c:v>
                </c:pt>
                <c:pt idx="50">
                  <c:v>719665.62086239143</c:v>
                </c:pt>
              </c:numCache>
            </c:numRef>
          </c:val>
          <c:smooth val="1"/>
        </c:ser>
        <c:ser>
          <c:idx val="2"/>
          <c:order val="4"/>
          <c:tx>
            <c:strRef>
              <c:f>'Расходы за 50 лет. Тренд выгоды'!$I$50</c:f>
              <c:strCache>
                <c:ptCount val="1"/>
                <c:pt idx="0">
                  <c:v>RB80</c:v>
                </c:pt>
              </c:strCache>
            </c:strRef>
          </c:tx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выгоды'!$I$51:$I$61</c:f>
            </c:numRef>
          </c:val>
          <c:smooth val="1"/>
        </c:ser>
        <c:ser>
          <c:idx val="3"/>
          <c:order val="5"/>
          <c:tx>
            <c:strRef>
              <c:f>'Расходы за 50 лет. Тренд выгоды'!$J$50</c:f>
              <c:strCache>
                <c:ptCount val="1"/>
                <c:pt idx="0">
                  <c:v>RB120</c:v>
                </c:pt>
              </c:strCache>
            </c:strRef>
          </c:tx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выгоды'!$J$51:$J$61</c:f>
            </c:numRef>
          </c:val>
          <c:smooth val="1"/>
        </c:ser>
        <c:ser>
          <c:idx val="5"/>
          <c:order val="6"/>
          <c:tx>
            <c:strRef>
              <c:f>'Расходы за 50 лет. Тренд выгоды'!$L$50</c:f>
              <c:strCache>
                <c:ptCount val="1"/>
                <c:pt idx="0">
                  <c:v>Проточный 17кВт + RVA  2060</c:v>
                </c:pt>
              </c:strCache>
            </c:strRef>
          </c:tx>
          <c:spPr>
            <a:ln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выгоды'!$L$51:$L$101</c:f>
              <c:numCache>
                <c:formatCode>"₽"#,##0_);\("₽"#,##0\)</c:formatCode>
                <c:ptCount val="51"/>
                <c:pt idx="0">
                  <c:v>38300</c:v>
                </c:pt>
                <c:pt idx="1">
                  <c:v>2917.0387579200001</c:v>
                </c:pt>
                <c:pt idx="2">
                  <c:v>6009.0998413152001</c:v>
                </c:pt>
                <c:pt idx="3">
                  <c:v>9284.0592548319855</c:v>
                </c:pt>
                <c:pt idx="4">
                  <c:v>12750.108043302593</c:v>
                </c:pt>
                <c:pt idx="5">
                  <c:v>16415.764105752089</c:v>
                </c:pt>
                <c:pt idx="6">
                  <c:v>20289.884434709584</c:v>
                </c:pt>
                <c:pt idx="7">
                  <c:v>24381.677795709351</c:v>
                </c:pt>
                <c:pt idx="8">
                  <c:v>28700.717862377864</c:v>
                </c:pt>
                <c:pt idx="9">
                  <c:v>33256.956823030348</c:v>
                </c:pt>
                <c:pt idx="10">
                  <c:v>72560.739475245849</c:v>
                </c:pt>
                <c:pt idx="11">
                  <c:v>43122.817825453538</c:v>
                </c:pt>
                <c:pt idx="12">
                  <c:v>48454.366211145985</c:v>
                </c:pt>
                <c:pt idx="13">
                  <c:v>54066.996963937061</c:v>
                </c:pt>
                <c:pt idx="14">
                  <c:v>59972.776632305569</c:v>
                </c:pt>
                <c:pt idx="15">
                  <c:v>66184.242783508656</c:v>
                </c:pt>
                <c:pt idx="16">
                  <c:v>72714.421404814842</c:v>
                </c:pt>
                <c:pt idx="17">
                  <c:v>79576.844924894234</c:v>
                </c:pt>
                <c:pt idx="18">
                  <c:v>86785.570876914091</c:v>
                </c:pt>
                <c:pt idx="19">
                  <c:v>94355.201225622703</c:v>
                </c:pt>
                <c:pt idx="20">
                  <c:v>154050.90238146464</c:v>
                </c:pt>
                <c:pt idx="21">
                  <c:v>110638.42592555401</c:v>
                </c:pt>
                <c:pt idx="22">
                  <c:v>119384.13007014543</c:v>
                </c:pt>
                <c:pt idx="23">
                  <c:v>128555.00188007932</c:v>
                </c:pt>
                <c:pt idx="24">
                  <c:v>138168.68028154614</c:v>
                </c:pt>
                <c:pt idx="25">
                  <c:v>148243.47988540889</c:v>
                </c:pt>
                <c:pt idx="26">
                  <c:v>158798.41565325001</c:v>
                </c:pt>
                <c:pt idx="27">
                  <c:v>169853.2284352647</c:v>
                </c:pt>
                <c:pt idx="28">
                  <c:v>181428.41141011237</c:v>
                </c:pt>
                <c:pt idx="29">
                  <c:v>193545.23745785916</c:v>
                </c:pt>
                <c:pt idx="30">
                  <c:v>283850.78749820159</c:v>
                </c:pt>
                <c:pt idx="31">
                  <c:v>219492.97982725262</c:v>
                </c:pt>
                <c:pt idx="32">
                  <c:v>233370.60048729827</c:v>
                </c:pt>
                <c:pt idx="33">
                  <c:v>247883.33470510214</c:v>
                </c:pt>
                <c:pt idx="34">
                  <c:v>263056.79943553568</c:v>
                </c:pt>
                <c:pt idx="35">
                  <c:v>278917.5770485606</c:v>
                </c:pt>
                <c:pt idx="36">
                  <c:v>295493.25019887509</c:v>
                </c:pt>
                <c:pt idx="37">
                  <c:v>312812.43791886466</c:v>
                </c:pt>
                <c:pt idx="38">
                  <c:v>330904.83297687472</c:v>
                </c:pt>
                <c:pt idx="39">
                  <c:v>349801.24054423836</c:v>
                </c:pt>
                <c:pt idx="40">
                  <c:v>485971.11821596458</c:v>
                </c:pt>
                <c:pt idx="41">
                  <c:v>390135.11743150465</c:v>
                </c:pt>
                <c:pt idx="42">
                  <c:v>411640.1263435827</c:v>
                </c:pt>
                <c:pt idx="43">
                  <c:v>434084.31418469711</c:v>
                </c:pt>
                <c:pt idx="44">
                  <c:v>457504.67718256923</c:v>
                </c:pt>
                <c:pt idx="45">
                  <c:v>481939.5860775474</c:v>
                </c:pt>
                <c:pt idx="46">
                  <c:v>507428.83529675991</c:v>
                </c:pt>
                <c:pt idx="47">
                  <c:v>534013.69384165539</c:v>
                </c:pt>
                <c:pt idx="48">
                  <c:v>561736.95794747747</c:v>
                </c:pt>
                <c:pt idx="49">
                  <c:v>590643.00557519146</c:v>
                </c:pt>
                <c:pt idx="50">
                  <c:v>620777.85279841546</c:v>
                </c:pt>
              </c:numCache>
            </c:numRef>
          </c:val>
          <c:smooth val="1"/>
        </c:ser>
        <c:ser>
          <c:idx val="7"/>
          <c:order val="7"/>
          <c:tx>
            <c:strRef>
              <c:f>'Расходы за 50 лет. Тренд выгоды'!$O$50</c:f>
              <c:strCache>
                <c:ptCount val="1"/>
                <c:pt idx="0">
                  <c:v>Сэкономленные деньги, Накоп. -120 литров + RVA  2060</c:v>
                </c:pt>
              </c:strCache>
            </c:strRef>
          </c:tx>
          <c:spPr>
            <a:ln w="28575">
              <a:solidFill>
                <a:srgbClr val="0000FF"/>
              </a:solidFill>
            </a:ln>
          </c:spPr>
          <c:marker>
            <c:spPr>
              <a:ln w="28575">
                <a:solidFill>
                  <a:srgbClr val="0000FF"/>
                </a:solidFill>
              </a:ln>
            </c:spPr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выгоды'!$O$51:$O$101</c:f>
              <c:numCache>
                <c:formatCode>"₽"#,##0_);\("₽"#,##0\)</c:formatCode>
                <c:ptCount val="51"/>
                <c:pt idx="0">
                  <c:v>-15300</c:v>
                </c:pt>
                <c:pt idx="1">
                  <c:v>2566.1168020799996</c:v>
                </c:pt>
                <c:pt idx="2">
                  <c:v>5286.2006122847988</c:v>
                </c:pt>
                <c:pt idx="3">
                  <c:v>8167.1799459800168</c:v>
                </c:pt>
                <c:pt idx="4">
                  <c:v>11216.260459145886</c:v>
                </c:pt>
                <c:pt idx="5">
                  <c:v>14440.935341150333</c:v>
                </c:pt>
                <c:pt idx="6">
                  <c:v>17848.996081661808</c:v>
                </c:pt>
                <c:pt idx="7">
                  <c:v>21448.543624796948</c:v>
                </c:pt>
                <c:pt idx="8">
                  <c:v>25247.999924046686</c:v>
                </c:pt>
                <c:pt idx="9">
                  <c:v>29256.119911989088</c:v>
                </c:pt>
                <c:pt idx="10">
                  <c:v>33482.003899276417</c:v>
                </c:pt>
                <c:pt idx="11">
                  <c:v>37935.110417880183</c:v>
                </c:pt>
                <c:pt idx="12">
                  <c:v>42625.269524090814</c:v>
                </c:pt>
                <c:pt idx="13">
                  <c:v>47562.696577298004</c:v>
                </c:pt>
                <c:pt idx="14">
                  <c:v>52758.006511125946</c:v>
                </c:pt>
                <c:pt idx="15">
                  <c:v>58222.228614064006</c:v>
                </c:pt>
                <c:pt idx="16">
                  <c:v>63966.821837318304</c:v>
                </c:pt>
                <c:pt idx="17">
                  <c:v>70003.690648215241</c:v>
                </c:pt>
                <c:pt idx="18">
                  <c:v>76345.201448112377</c:v>
                </c:pt>
                <c:pt idx="19">
                  <c:v>83004.199574419996</c:v>
                </c:pt>
                <c:pt idx="20">
                  <c:v>89994.026907002699</c:v>
                </c:pt>
                <c:pt idx="21">
                  <c:v>97328.540099923455</c:v>
                </c:pt>
                <c:pt idx="22">
                  <c:v>105022.12946020311</c:v>
                </c:pt>
                <c:pt idx="23">
                  <c:v>113089.73849600964</c:v>
                </c:pt>
                <c:pt idx="24">
                  <c:v>121546.88415745035</c:v>
                </c:pt>
                <c:pt idx="25">
                  <c:v>130409.6777939311</c:v>
                </c:pt>
                <c:pt idx="26">
                  <c:v>139694.84685285905</c:v>
                </c:pt>
                <c:pt idx="27">
                  <c:v>149419.75734530797</c:v>
                </c:pt>
                <c:pt idx="28">
                  <c:v>159602.43710513643</c:v>
                </c:pt>
                <c:pt idx="29">
                  <c:v>170261.59986894374</c:v>
                </c:pt>
                <c:pt idx="30">
                  <c:v>181416.6702051849</c:v>
                </c:pt>
                <c:pt idx="31">
                  <c:v>193087.80932171844</c:v>
                </c:pt>
                <c:pt idx="32">
                  <c:v>205295.94178205932</c:v>
                </c:pt>
                <c:pt idx="33">
                  <c:v>218062.78316163115</c:v>
                </c:pt>
                <c:pt idx="34">
                  <c:v>231410.86867637344</c:v>
                </c:pt>
                <c:pt idx="35">
                  <c:v>245363.58281715482</c:v>
                </c:pt>
                <c:pt idx="36">
                  <c:v>259945.19002457435</c:v>
                </c:pt>
                <c:pt idx="37">
                  <c:v>275180.86643990345</c:v>
                </c:pt>
                <c:pt idx="38">
                  <c:v>291096.73276913038</c:v>
                </c:pt>
                <c:pt idx="39">
                  <c:v>307719.88829831482</c:v>
                </c:pt>
                <c:pt idx="40">
                  <c:v>325078.44609975826</c:v>
                </c:pt>
                <c:pt idx="41">
                  <c:v>343201.56946981978</c:v>
                </c:pt>
                <c:pt idx="42">
                  <c:v>362119.50964059524</c:v>
                </c:pt>
                <c:pt idx="43">
                  <c:v>381863.64480909455</c:v>
                </c:pt>
                <c:pt idx="44">
                  <c:v>402466.5205290271</c:v>
                </c:pt>
                <c:pt idx="45">
                  <c:v>423961.89151182736</c:v>
                </c:pt>
                <c:pt idx="46">
                  <c:v>446384.76488511951</c:v>
                </c:pt>
                <c:pt idx="47">
                  <c:v>469771.44495844864</c:v>
                </c:pt>
                <c:pt idx="48">
                  <c:v>494159.57954778103</c:v>
                </c:pt>
                <c:pt idx="49">
                  <c:v>519588.20791201049</c:v>
                </c:pt>
                <c:pt idx="50">
                  <c:v>546097.81035650091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88640"/>
        <c:axId val="177521024"/>
      </c:lineChart>
      <c:catAx>
        <c:axId val="1338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Количество</a:t>
                </a:r>
                <a:r>
                  <a:rPr lang="ru-RU" baseline="0"/>
                  <a:t> лет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0.82934326967862138"/>
              <c:y val="0.8952855333001907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177521024"/>
        <c:crosses val="autoZero"/>
        <c:auto val="1"/>
        <c:lblAlgn val="ctr"/>
        <c:lblOffset val="50"/>
        <c:noMultiLvlLbl val="0"/>
      </c:catAx>
      <c:valAx>
        <c:axId val="177521024"/>
        <c:scaling>
          <c:orientation val="minMax"/>
        </c:scaling>
        <c:delete val="0"/>
        <c:axPos val="l"/>
        <c:majorGridlines/>
        <c:numFmt formatCode="_-* #,##0\ [$RUB]_-;\-* #,##0\ [$RUB]_-;_-* &quot;-&quot;\ [$RUB]_-;_-@_-" sourceLinked="0"/>
        <c:majorTickMark val="none"/>
        <c:minorTickMark val="in"/>
        <c:tickLblPos val="nextTo"/>
        <c:spPr>
          <a:ln w="12700"/>
        </c:spPr>
        <c:crossAx val="13388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83021541441718"/>
          <c:y val="0.1349406375119607"/>
          <c:w val="0.49933701782297402"/>
          <c:h val="0.42295615559526778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 w="25400">
      <a:solidFill>
        <a:schemeClr val="accent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gif"/><Relationship Id="rId3" Type="http://schemas.openxmlformats.org/officeDocument/2006/relationships/image" Target="../media/image1.jpeg"/><Relationship Id="rId7" Type="http://schemas.openxmlformats.org/officeDocument/2006/relationships/image" Target="../media/image4.jpeg"/><Relationship Id="rId2" Type="http://schemas.openxmlformats.org/officeDocument/2006/relationships/hyperlink" Target="https://rheat.ru" TargetMode="External"/><Relationship Id="rId1" Type="http://schemas.openxmlformats.org/officeDocument/2006/relationships/chart" Target="../charts/chart1.xml"/><Relationship Id="rId6" Type="http://schemas.openxmlformats.org/officeDocument/2006/relationships/image" Target="../media/image3.jpeg"/><Relationship Id="rId5" Type="http://schemas.openxmlformats.org/officeDocument/2006/relationships/image" Target="../media/image2.jpeg"/><Relationship Id="rId4" Type="http://schemas.openxmlformats.org/officeDocument/2006/relationships/hyperlink" Target="https://rheat.ru/index.php/company/energosberezheniye.html" TargetMode="External"/><Relationship Id="rId9" Type="http://schemas.openxmlformats.org/officeDocument/2006/relationships/image" Target="../media/image6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gif"/><Relationship Id="rId3" Type="http://schemas.openxmlformats.org/officeDocument/2006/relationships/image" Target="../media/image1.jpeg"/><Relationship Id="rId7" Type="http://schemas.openxmlformats.org/officeDocument/2006/relationships/image" Target="../media/image4.jpeg"/><Relationship Id="rId2" Type="http://schemas.openxmlformats.org/officeDocument/2006/relationships/hyperlink" Target="https://rheat.ru" TargetMode="External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hyperlink" Target="https://rheat.ru/index.php/company/energosberezheniye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653143</xdr:colOff>
      <xdr:row>1</xdr:row>
      <xdr:rowOff>125212</xdr:rowOff>
    </xdr:from>
    <xdr:to>
      <xdr:col>24</xdr:col>
      <xdr:colOff>40822</xdr:colOff>
      <xdr:row>24</xdr:row>
      <xdr:rowOff>277090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172221</xdr:colOff>
      <xdr:row>1</xdr:row>
      <xdr:rowOff>59979</xdr:rowOff>
    </xdr:from>
    <xdr:to>
      <xdr:col>1</xdr:col>
      <xdr:colOff>3161100</xdr:colOff>
      <xdr:row>4</xdr:row>
      <xdr:rowOff>117957</xdr:rowOff>
    </xdr:to>
    <xdr:pic>
      <xdr:nvPicPr>
        <xdr:cNvPr id="8" name="Рисунок 7" descr="H:\САЙТЫ\РЕКУПЕРАТОР RHEAT.RU\НАЗВАНИЕ ЛОГОТИП\логоОСНОВА 30.jpg">
          <a:hlinkClick xmlns:r="http://schemas.openxmlformats.org/officeDocument/2006/relationships" r:id="rId2"/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21" y="59979"/>
          <a:ext cx="2988879" cy="649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121229</xdr:colOff>
      <xdr:row>65</xdr:row>
      <xdr:rowOff>87610</xdr:rowOff>
    </xdr:from>
    <xdr:to>
      <xdr:col>3</xdr:col>
      <xdr:colOff>401376</xdr:colOff>
      <xdr:row>81</xdr:row>
      <xdr:rowOff>71847</xdr:rowOff>
    </xdr:to>
    <xdr:pic>
      <xdr:nvPicPr>
        <xdr:cNvPr id="5" name="Рисунок 4" descr="H:\САЙТЫ\РЕКУПЕРАТОР RHEAT.RU\КАРТИНКИ\Картики на сайте\Installation A 5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9" y="15466155"/>
          <a:ext cx="4800192" cy="30322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8143</xdr:colOff>
      <xdr:row>65</xdr:row>
      <xdr:rowOff>97798</xdr:rowOff>
    </xdr:from>
    <xdr:to>
      <xdr:col>12</xdr:col>
      <xdr:colOff>662159</xdr:colOff>
      <xdr:row>81</xdr:row>
      <xdr:rowOff>103238</xdr:rowOff>
    </xdr:to>
    <xdr:pic>
      <xdr:nvPicPr>
        <xdr:cNvPr id="6" name="Рисунок 5" descr="H:\САЙТЫ\РЕКУПЕРАТОР RHEAT.RU\КАРТИНКИ\Картики на сайте\Installation_B3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0461" y="15493662"/>
          <a:ext cx="5090527" cy="3053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432950</xdr:colOff>
      <xdr:row>65</xdr:row>
      <xdr:rowOff>86592</xdr:rowOff>
    </xdr:from>
    <xdr:to>
      <xdr:col>23</xdr:col>
      <xdr:colOff>509351</xdr:colOff>
      <xdr:row>81</xdr:row>
      <xdr:rowOff>86592</xdr:rowOff>
    </xdr:to>
    <xdr:pic>
      <xdr:nvPicPr>
        <xdr:cNvPr id="7" name="Рисунок 6" descr="H:\САЙТЫ\РЕКУПЕРАТОР RHEAT.RU\КАРТИНКИ\Картики на сайте\Installation_C3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3905" y="15482456"/>
          <a:ext cx="5339089" cy="30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168088</xdr:colOff>
      <xdr:row>54</xdr:row>
      <xdr:rowOff>190500</xdr:rowOff>
    </xdr:from>
    <xdr:to>
      <xdr:col>23</xdr:col>
      <xdr:colOff>493060</xdr:colOff>
      <xdr:row>64</xdr:row>
      <xdr:rowOff>269689</xdr:rowOff>
    </xdr:to>
    <xdr:pic>
      <xdr:nvPicPr>
        <xdr:cNvPr id="10" name="Рисунок 9" descr="H:\САЙТЫ\РЕКУПЕРАТОР RHEAT.RU\ПОЛИГРАФИЯ\разаработка\qr-code экономия.gif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0" y="13178118"/>
          <a:ext cx="2039472" cy="2006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634675</xdr:colOff>
      <xdr:row>1</xdr:row>
      <xdr:rowOff>131883</xdr:rowOff>
    </xdr:from>
    <xdr:to>
      <xdr:col>11</xdr:col>
      <xdr:colOff>601057</xdr:colOff>
      <xdr:row>5</xdr:row>
      <xdr:rowOff>197613</xdr:rowOff>
    </xdr:to>
    <xdr:pic>
      <xdr:nvPicPr>
        <xdr:cNvPr id="13" name="Рисунок 12" descr="H:\САЙТЫ\РЕКУПЕРАТОР RHEAT.RU\ПОЛИГРАФИЯ\разаработка\qr-code = www.rheat.ru.gif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3068" y="322383"/>
          <a:ext cx="850846" cy="9229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134471</xdr:colOff>
      <xdr:row>24</xdr:row>
      <xdr:rowOff>168088</xdr:rowOff>
    </xdr:from>
    <xdr:to>
      <xdr:col>0</xdr:col>
      <xdr:colOff>134471</xdr:colOff>
      <xdr:row>41</xdr:row>
      <xdr:rowOff>190500</xdr:rowOff>
    </xdr:to>
    <xdr:cxnSp macro="">
      <xdr:nvCxnSpPr>
        <xdr:cNvPr id="3" name="Прямая со стрелкой 2"/>
        <xdr:cNvCxnSpPr/>
      </xdr:nvCxnSpPr>
      <xdr:spPr>
        <a:xfrm>
          <a:off x="134471" y="5860676"/>
          <a:ext cx="0" cy="4258236"/>
        </a:xfrm>
        <a:prstGeom prst="straightConnector1">
          <a:avLst/>
        </a:prstGeom>
        <a:ln w="3810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494239</xdr:colOff>
      <xdr:row>1</xdr:row>
      <xdr:rowOff>77028</xdr:rowOff>
    </xdr:from>
    <xdr:to>
      <xdr:col>23</xdr:col>
      <xdr:colOff>661737</xdr:colOff>
      <xdr:row>24</xdr:row>
      <xdr:rowOff>209549</xdr:rowOff>
    </xdr:to>
    <xdr:graphicFrame macro="">
      <xdr:nvGraphicFramePr>
        <xdr:cNvPr id="2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172221</xdr:colOff>
      <xdr:row>1</xdr:row>
      <xdr:rowOff>59979</xdr:rowOff>
    </xdr:from>
    <xdr:to>
      <xdr:col>1</xdr:col>
      <xdr:colOff>3161100</xdr:colOff>
      <xdr:row>4</xdr:row>
      <xdr:rowOff>117957</xdr:rowOff>
    </xdr:to>
    <xdr:pic>
      <xdr:nvPicPr>
        <xdr:cNvPr id="3" name="Рисунок 2" descr="H:\САЙТЫ\РЕКУПЕРАТОР RHEAT.RU\НАЗВАНИЕ ЛОГОТИП\логоОСНОВА 30.jpg">
          <a:hlinkClick xmlns:r="http://schemas.openxmlformats.org/officeDocument/2006/relationships" r:id="rId2"/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21" y="59979"/>
          <a:ext cx="664779" cy="6294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50</xdr:row>
      <xdr:rowOff>108078</xdr:rowOff>
    </xdr:from>
    <xdr:to>
      <xdr:col>23</xdr:col>
      <xdr:colOff>544286</xdr:colOff>
      <xdr:row>68</xdr:row>
      <xdr:rowOff>122402</xdr:rowOff>
    </xdr:to>
    <xdr:pic>
      <xdr:nvPicPr>
        <xdr:cNvPr id="6" name="Рисунок 5" descr="H:\САЙТЫ\РЕКУПЕРАТОР RHEAT.RU\КАРТИНКИ\Картики на сайте\Installation A 5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1529" y="11605313"/>
          <a:ext cx="6774757" cy="39924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69</xdr:row>
      <xdr:rowOff>28051</xdr:rowOff>
    </xdr:from>
    <xdr:to>
      <xdr:col>23</xdr:col>
      <xdr:colOff>585107</xdr:colOff>
      <xdr:row>86</xdr:row>
      <xdr:rowOff>162362</xdr:rowOff>
    </xdr:to>
    <xdr:pic>
      <xdr:nvPicPr>
        <xdr:cNvPr id="7" name="Рисунок 6" descr="H:\САЙТЫ\РЕКУПЕРАТОР RHEAT.RU\КАРТИНКИ\Картики на сайте\Installation_B3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1529" y="15727492"/>
          <a:ext cx="6815578" cy="3944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476251</xdr:colOff>
      <xdr:row>87</xdr:row>
      <xdr:rowOff>81651</xdr:rowOff>
    </xdr:from>
    <xdr:to>
      <xdr:col>23</xdr:col>
      <xdr:colOff>625928</xdr:colOff>
      <xdr:row>104</xdr:row>
      <xdr:rowOff>377661</xdr:rowOff>
    </xdr:to>
    <xdr:pic>
      <xdr:nvPicPr>
        <xdr:cNvPr id="8" name="Рисунок 7" descr="H:\САЙТЫ\РЕКУПЕРАТОР RHEAT.RU\КАРТИНКИ\Картики на сайте\Installation_C3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3516" y="19815210"/>
          <a:ext cx="6884413" cy="3971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436877</xdr:colOff>
      <xdr:row>1</xdr:row>
      <xdr:rowOff>81647</xdr:rowOff>
    </xdr:from>
    <xdr:to>
      <xdr:col>11</xdr:col>
      <xdr:colOff>380998</xdr:colOff>
      <xdr:row>5</xdr:row>
      <xdr:rowOff>91705</xdr:rowOff>
    </xdr:to>
    <xdr:pic>
      <xdr:nvPicPr>
        <xdr:cNvPr id="10" name="Рисунок 9" descr="H:\САЙТЫ\РЕКУПЕРАТОР RHEAT.RU\ПОЛИГРАФИЯ\разаработка\qr-code = www.rheat.ru.gif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2484" y="81647"/>
          <a:ext cx="869407" cy="86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152400</xdr:colOff>
      <xdr:row>24</xdr:row>
      <xdr:rowOff>38100</xdr:rowOff>
    </xdr:from>
    <xdr:to>
      <xdr:col>0</xdr:col>
      <xdr:colOff>152400</xdr:colOff>
      <xdr:row>41</xdr:row>
      <xdr:rowOff>181536</xdr:rowOff>
    </xdr:to>
    <xdr:cxnSp macro="">
      <xdr:nvCxnSpPr>
        <xdr:cNvPr id="11" name="Прямая со стрелкой 10"/>
        <xdr:cNvCxnSpPr/>
      </xdr:nvCxnSpPr>
      <xdr:spPr>
        <a:xfrm>
          <a:off x="152400" y="5702300"/>
          <a:ext cx="0" cy="4258236"/>
        </a:xfrm>
        <a:prstGeom prst="straightConnector1">
          <a:avLst/>
        </a:prstGeom>
        <a:ln w="3810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heat.ru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heat.ru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D486"/>
  <sheetViews>
    <sheetView tabSelected="1" zoomScale="85" zoomScaleNormal="85" zoomScalePageLayoutView="40" workbookViewId="0">
      <selection activeCell="U30" sqref="U30"/>
    </sheetView>
  </sheetViews>
  <sheetFormatPr defaultColWidth="11" defaultRowHeight="15" x14ac:dyDescent="0.25"/>
  <cols>
    <col min="1" max="1" width="3.375" style="24" customWidth="1"/>
    <col min="2" max="2" width="49.25" style="3" customWidth="1"/>
    <col min="3" max="3" width="10" customWidth="1"/>
    <col min="4" max="4" width="9.375" customWidth="1"/>
    <col min="5" max="5" width="6.625" customWidth="1"/>
    <col min="6" max="6" width="3.625" customWidth="1"/>
    <col min="7" max="7" width="13.25" customWidth="1"/>
    <col min="8" max="8" width="15.125" customWidth="1"/>
    <col min="9" max="10" width="0" hidden="1" customWidth="1"/>
    <col min="11" max="11" width="11.625" customWidth="1"/>
    <col min="12" max="12" width="14.5" customWidth="1"/>
    <col min="13" max="13" width="13.5" customWidth="1"/>
    <col min="14" max="15" width="0" hidden="1" customWidth="1"/>
    <col min="16" max="16" width="8.375" customWidth="1"/>
    <col min="17" max="17" width="2.75" customWidth="1"/>
    <col min="18" max="18" width="24.625" customWidth="1"/>
    <col min="19" max="19" width="6.875" customWidth="1"/>
    <col min="20" max="20" width="4" customWidth="1"/>
    <col min="21" max="21" width="7.5" customWidth="1"/>
    <col min="22" max="22" width="7.25" customWidth="1"/>
    <col min="23" max="23" width="7.75" customWidth="1"/>
    <col min="24" max="24" width="7.875" customWidth="1"/>
  </cols>
  <sheetData>
    <row r="1" spans="1:30" s="24" customFormat="1" x14ac:dyDescent="0.25">
      <c r="B1" s="23"/>
    </row>
    <row r="2" spans="1:30" x14ac:dyDescent="0.25">
      <c r="B2" s="23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 ht="16.5" x14ac:dyDescent="0.25">
      <c r="B3" s="23"/>
      <c r="C3" s="24"/>
      <c r="D3" s="25" t="s">
        <v>25</v>
      </c>
      <c r="E3" s="25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 x14ac:dyDescent="0.25">
      <c r="B4" s="2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 ht="21" x14ac:dyDescent="0.35">
      <c r="B5" s="14"/>
      <c r="C5" s="22"/>
      <c r="D5" s="32" t="s">
        <v>26</v>
      </c>
      <c r="E5" s="32"/>
      <c r="F5" s="22"/>
      <c r="G5" s="26" t="s">
        <v>27</v>
      </c>
      <c r="H5" s="26"/>
      <c r="I5" s="26"/>
      <c r="J5" s="26"/>
      <c r="K5" s="26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 ht="19.5" customHeight="1" x14ac:dyDescent="0.3">
      <c r="B6" s="204"/>
      <c r="C6" s="204"/>
      <c r="D6" s="204"/>
      <c r="E6" s="204"/>
      <c r="F6" s="204"/>
      <c r="G6" s="204"/>
      <c r="H6" s="26"/>
      <c r="I6" s="26"/>
      <c r="J6" s="26"/>
      <c r="K6" s="26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 ht="18.75" x14ac:dyDescent="0.3">
      <c r="B7" s="204"/>
      <c r="C7" s="204"/>
      <c r="D7" s="204"/>
      <c r="E7" s="204"/>
      <c r="F7" s="204"/>
      <c r="G7" s="204"/>
      <c r="H7" s="26"/>
      <c r="I7" s="26"/>
      <c r="J7" s="26"/>
      <c r="K7" s="26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 ht="18" customHeight="1" x14ac:dyDescent="0.35">
      <c r="B8" s="94" t="s">
        <v>91</v>
      </c>
      <c r="C8" s="22"/>
      <c r="D8" s="22"/>
      <c r="E8" s="22"/>
      <c r="F8" s="22"/>
      <c r="G8" s="22"/>
      <c r="H8" s="26"/>
      <c r="I8" s="26"/>
      <c r="J8" s="26"/>
      <c r="K8" s="26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 s="6" customFormat="1" ht="24.75" customHeight="1" x14ac:dyDescent="0.35">
      <c r="A9" s="122"/>
      <c r="B9" s="94" t="s">
        <v>110</v>
      </c>
      <c r="C9" s="13"/>
      <c r="D9" s="13"/>
      <c r="E9" s="13"/>
      <c r="F9" s="13"/>
      <c r="G9" s="13"/>
      <c r="H9" s="27"/>
      <c r="I9" s="27"/>
      <c r="J9" s="27"/>
      <c r="K9" s="27"/>
      <c r="L9" s="43"/>
      <c r="M9" s="28"/>
      <c r="N9" s="28"/>
      <c r="O9" s="28"/>
      <c r="P9" s="28"/>
      <c r="Q9" s="101"/>
      <c r="R9" s="28"/>
      <c r="S9" s="28"/>
      <c r="T9" s="28"/>
      <c r="U9" s="28"/>
      <c r="V9" s="28"/>
      <c r="W9" s="28"/>
      <c r="X9" s="28"/>
      <c r="Y9" s="122"/>
      <c r="Z9" s="122"/>
      <c r="AA9" s="122"/>
      <c r="AB9" s="122"/>
      <c r="AC9" s="122"/>
      <c r="AD9" s="122"/>
    </row>
    <row r="10" spans="1:30" s="6" customFormat="1" ht="24" customHeight="1" x14ac:dyDescent="0.3">
      <c r="A10" s="122"/>
      <c r="B10" s="29" t="s">
        <v>79</v>
      </c>
      <c r="C10" s="13"/>
      <c r="D10" s="13"/>
      <c r="E10" s="13"/>
      <c r="F10" s="13"/>
      <c r="G10" s="13"/>
      <c r="H10" s="27"/>
      <c r="I10" s="27"/>
      <c r="J10" s="27"/>
      <c r="K10" s="27"/>
      <c r="L10" s="43"/>
      <c r="M10" s="28"/>
      <c r="N10" s="28"/>
      <c r="O10" s="28"/>
      <c r="P10" s="28"/>
      <c r="Q10" s="101"/>
      <c r="R10" s="28"/>
      <c r="S10" s="28"/>
      <c r="T10" s="28"/>
      <c r="U10" s="28"/>
      <c r="V10" s="28"/>
      <c r="W10" s="28"/>
      <c r="X10" s="28"/>
      <c r="Y10" s="122"/>
      <c r="Z10" s="122"/>
      <c r="AA10" s="122"/>
      <c r="AB10" s="122"/>
      <c r="AC10" s="122"/>
      <c r="AD10" s="122"/>
    </row>
    <row r="11" spans="1:30" s="6" customFormat="1" ht="19.5" customHeight="1" x14ac:dyDescent="0.25">
      <c r="A11" s="122"/>
      <c r="B11" s="13" t="s">
        <v>80</v>
      </c>
      <c r="C11" s="13"/>
      <c r="D11" s="13"/>
      <c r="E11" s="13"/>
      <c r="F11" s="13"/>
      <c r="G11" s="13"/>
      <c r="H11" s="13"/>
      <c r="I11" s="13"/>
      <c r="J11" s="13"/>
      <c r="K11" s="13"/>
      <c r="L11" s="28"/>
      <c r="M11" s="28"/>
      <c r="N11" s="28"/>
      <c r="O11" s="28"/>
      <c r="P11" s="28"/>
      <c r="Q11" s="101"/>
      <c r="R11" s="28"/>
      <c r="S11" s="28"/>
      <c r="T11" s="28"/>
      <c r="U11" s="28"/>
      <c r="V11" s="28"/>
      <c r="W11" s="28"/>
      <c r="X11" s="28"/>
      <c r="Y11" s="122"/>
      <c r="Z11" s="122"/>
      <c r="AA11" s="122"/>
      <c r="AB11" s="122"/>
      <c r="AC11" s="122"/>
      <c r="AD11" s="122"/>
    </row>
    <row r="12" spans="1:30" s="6" customFormat="1" ht="17.25" customHeight="1" x14ac:dyDescent="0.25">
      <c r="A12" s="122"/>
      <c r="B12" s="13" t="s">
        <v>81</v>
      </c>
      <c r="C12" s="13"/>
      <c r="D12" s="13"/>
      <c r="E12" s="13"/>
      <c r="F12" s="13"/>
      <c r="G12" s="13"/>
      <c r="H12" s="13"/>
      <c r="I12" s="13"/>
      <c r="J12" s="13"/>
      <c r="K12" s="13"/>
      <c r="L12" s="28"/>
      <c r="M12" s="28"/>
      <c r="N12" s="28"/>
      <c r="O12" s="28"/>
      <c r="P12" s="28"/>
      <c r="Q12" s="101"/>
      <c r="R12" s="28"/>
      <c r="S12" s="28"/>
      <c r="T12" s="28"/>
      <c r="U12" s="28"/>
      <c r="V12" s="28"/>
      <c r="W12" s="28"/>
      <c r="X12" s="28"/>
      <c r="Y12" s="122"/>
      <c r="Z12" s="122"/>
      <c r="AA12" s="122"/>
      <c r="AB12" s="122"/>
      <c r="AC12" s="122"/>
      <c r="AD12" s="122"/>
    </row>
    <row r="13" spans="1:30" s="6" customFormat="1" ht="15.75" x14ac:dyDescent="0.25">
      <c r="A13" s="122"/>
      <c r="B13" s="13" t="s">
        <v>82</v>
      </c>
      <c r="C13" s="13"/>
      <c r="D13" s="13"/>
      <c r="E13" s="13"/>
      <c r="F13" s="13"/>
      <c r="G13" s="13"/>
      <c r="H13" s="13"/>
      <c r="I13" s="13"/>
      <c r="J13" s="13"/>
      <c r="K13" s="13"/>
      <c r="L13" s="28"/>
      <c r="M13" s="28"/>
      <c r="N13" s="28"/>
      <c r="O13" s="28"/>
      <c r="P13" s="28"/>
      <c r="Q13" s="101"/>
      <c r="R13" s="28"/>
      <c r="S13" s="28"/>
      <c r="T13" s="28"/>
      <c r="U13" s="28"/>
      <c r="V13" s="28"/>
      <c r="W13" s="28"/>
      <c r="X13" s="28"/>
      <c r="Y13" s="122"/>
      <c r="Z13" s="122"/>
      <c r="AA13" s="122"/>
      <c r="AB13" s="122"/>
      <c r="AC13" s="122"/>
      <c r="AD13" s="122"/>
    </row>
    <row r="14" spans="1:30" s="6" customFormat="1" ht="15.75" x14ac:dyDescent="0.25">
      <c r="A14" s="122"/>
      <c r="B14" s="13" t="s">
        <v>83</v>
      </c>
      <c r="C14" s="13"/>
      <c r="D14" s="13"/>
      <c r="E14" s="13"/>
      <c r="F14" s="13"/>
      <c r="G14" s="13"/>
      <c r="H14" s="13"/>
      <c r="I14" s="13"/>
      <c r="J14" s="13"/>
      <c r="K14" s="13"/>
      <c r="L14" s="28"/>
      <c r="M14" s="28"/>
      <c r="N14" s="28"/>
      <c r="O14" s="28"/>
      <c r="P14" s="28"/>
      <c r="Q14" s="101"/>
      <c r="R14" s="28"/>
      <c r="S14" s="28"/>
      <c r="T14" s="28"/>
      <c r="U14" s="28"/>
      <c r="V14" s="28"/>
      <c r="W14" s="28"/>
      <c r="X14" s="28"/>
      <c r="Y14" s="122"/>
      <c r="Z14" s="122"/>
      <c r="AA14" s="122"/>
      <c r="AB14" s="122"/>
      <c r="AC14" s="122"/>
      <c r="AD14" s="122"/>
    </row>
    <row r="15" spans="1:30" s="6" customFormat="1" ht="15.75" x14ac:dyDescent="0.25">
      <c r="A15" s="122"/>
      <c r="B15" s="13" t="s">
        <v>67</v>
      </c>
      <c r="C15" s="13"/>
      <c r="D15" s="13"/>
      <c r="E15" s="13"/>
      <c r="F15" s="13"/>
      <c r="G15" s="13"/>
      <c r="H15" s="13"/>
      <c r="I15" s="13"/>
      <c r="J15" s="13"/>
      <c r="K15" s="13"/>
      <c r="L15" s="28"/>
      <c r="M15" s="28"/>
      <c r="N15" s="28"/>
      <c r="O15" s="28"/>
      <c r="P15" s="28"/>
      <c r="Q15" s="101"/>
      <c r="R15" s="28"/>
      <c r="S15" s="28"/>
      <c r="T15" s="28"/>
      <c r="U15" s="28"/>
      <c r="V15" s="28"/>
      <c r="W15" s="28"/>
      <c r="X15" s="28"/>
      <c r="Y15" s="122"/>
      <c r="Z15" s="122"/>
      <c r="AA15" s="122"/>
      <c r="AB15" s="122"/>
      <c r="AC15" s="122"/>
      <c r="AD15" s="122"/>
    </row>
    <row r="16" spans="1:30" s="6" customFormat="1" ht="15.75" x14ac:dyDescent="0.25">
      <c r="A16" s="122"/>
      <c r="B16" s="13" t="s">
        <v>68</v>
      </c>
      <c r="C16" s="13"/>
      <c r="D16" s="13"/>
      <c r="E16" s="13"/>
      <c r="F16" s="13"/>
      <c r="G16" s="13"/>
      <c r="H16" s="13"/>
      <c r="I16" s="13"/>
      <c r="J16" s="13"/>
      <c r="K16" s="13"/>
      <c r="L16" s="41"/>
      <c r="M16" s="29"/>
      <c r="N16" s="28"/>
      <c r="O16" s="28"/>
      <c r="P16" s="28"/>
      <c r="Q16" s="101"/>
      <c r="R16" s="28"/>
      <c r="S16" s="28"/>
      <c r="T16" s="28"/>
      <c r="U16" s="28"/>
      <c r="V16" s="28"/>
      <c r="W16" s="28"/>
      <c r="X16" s="28"/>
      <c r="Y16" s="122"/>
      <c r="Z16" s="122"/>
      <c r="AA16" s="122"/>
      <c r="AB16" s="122"/>
      <c r="AC16" s="122"/>
      <c r="AD16" s="122"/>
    </row>
    <row r="17" spans="1:30" s="6" customFormat="1" ht="24" customHeight="1" x14ac:dyDescent="0.25">
      <c r="A17" s="122"/>
      <c r="B17" s="30" t="s">
        <v>111</v>
      </c>
      <c r="C17" s="13"/>
      <c r="D17" s="13"/>
      <c r="E17" s="13"/>
      <c r="F17" s="13"/>
      <c r="G17" s="13"/>
      <c r="H17" s="13"/>
      <c r="I17" s="13"/>
      <c r="J17" s="13"/>
      <c r="K17" s="13"/>
      <c r="L17" s="28"/>
      <c r="M17" s="28"/>
      <c r="N17" s="28"/>
      <c r="O17" s="28"/>
      <c r="P17" s="28"/>
      <c r="Q17" s="101"/>
      <c r="R17" s="28"/>
      <c r="S17" s="28"/>
      <c r="T17" s="28"/>
      <c r="U17" s="28"/>
      <c r="V17" s="28"/>
      <c r="W17" s="28"/>
      <c r="X17" s="28"/>
      <c r="Y17" s="122"/>
      <c r="Z17" s="122"/>
      <c r="AA17" s="122"/>
      <c r="AB17" s="122"/>
      <c r="AC17" s="122"/>
      <c r="AD17" s="122"/>
    </row>
    <row r="18" spans="1:30" s="6" customFormat="1" ht="15.75" x14ac:dyDescent="0.25">
      <c r="A18" s="122"/>
      <c r="B18" s="13" t="s">
        <v>85</v>
      </c>
      <c r="C18" s="13"/>
      <c r="D18" s="13"/>
      <c r="E18" s="13"/>
      <c r="F18" s="13"/>
      <c r="G18" s="13"/>
      <c r="H18" s="13"/>
      <c r="I18" s="13"/>
      <c r="J18" s="13"/>
      <c r="K18" s="13"/>
      <c r="L18" s="110"/>
      <c r="M18" s="28"/>
      <c r="N18" s="28"/>
      <c r="O18" s="28"/>
      <c r="P18" s="28"/>
      <c r="Q18" s="101"/>
      <c r="R18" s="28"/>
      <c r="S18" s="28"/>
      <c r="T18" s="28"/>
      <c r="U18" s="28"/>
      <c r="V18" s="28"/>
      <c r="W18" s="28"/>
      <c r="X18" s="28"/>
      <c r="Y18" s="122"/>
      <c r="Z18" s="122"/>
      <c r="AA18" s="122"/>
      <c r="AB18" s="122"/>
      <c r="AC18" s="122"/>
      <c r="AD18" s="122"/>
    </row>
    <row r="19" spans="1:30" s="6" customFormat="1" ht="12.75" customHeight="1" x14ac:dyDescent="0.25">
      <c r="A19" s="122"/>
      <c r="B19" s="13" t="s">
        <v>84</v>
      </c>
      <c r="C19" s="13"/>
      <c r="D19" s="13"/>
      <c r="E19" s="13"/>
      <c r="F19" s="13"/>
      <c r="G19" s="13"/>
      <c r="H19" s="13"/>
      <c r="I19" s="13"/>
      <c r="J19" s="13"/>
      <c r="K19" s="13"/>
      <c r="L19" s="28"/>
      <c r="M19" s="28"/>
      <c r="N19" s="28"/>
      <c r="O19" s="28"/>
      <c r="P19" s="28"/>
      <c r="Q19" s="101"/>
      <c r="R19" s="28"/>
      <c r="S19" s="28"/>
      <c r="T19" s="28"/>
      <c r="U19" s="28"/>
      <c r="V19" s="28"/>
      <c r="W19" s="28"/>
      <c r="X19" s="28"/>
      <c r="Y19" s="122"/>
      <c r="Z19" s="122"/>
      <c r="AA19" s="122"/>
      <c r="AB19" s="122"/>
      <c r="AC19" s="122"/>
      <c r="AD19" s="122"/>
    </row>
    <row r="20" spans="1:30" s="6" customFormat="1" ht="8.25" customHeight="1" x14ac:dyDescent="0.3">
      <c r="A20" s="122"/>
      <c r="B20" s="220"/>
      <c r="C20" s="13"/>
      <c r="D20" s="13"/>
      <c r="E20" s="13"/>
      <c r="F20" s="13"/>
      <c r="G20" s="13"/>
      <c r="H20" s="13"/>
      <c r="I20" s="13"/>
      <c r="J20" s="13"/>
      <c r="K20" s="13"/>
      <c r="L20" s="28"/>
      <c r="M20" s="28"/>
      <c r="N20" s="28"/>
      <c r="O20" s="28"/>
      <c r="P20" s="28"/>
      <c r="Q20" s="101"/>
      <c r="R20" s="28"/>
      <c r="S20" s="28"/>
      <c r="T20" s="28"/>
      <c r="U20" s="28"/>
      <c r="V20" s="28"/>
      <c r="W20" s="28"/>
      <c r="X20" s="28"/>
      <c r="Y20" s="122"/>
      <c r="Z20" s="122"/>
      <c r="AA20" s="122"/>
      <c r="AB20" s="122"/>
      <c r="AC20" s="122"/>
      <c r="AD20" s="122"/>
    </row>
    <row r="21" spans="1:30" s="6" customFormat="1" ht="13.5" customHeight="1" x14ac:dyDescent="0.25">
      <c r="A21" s="122"/>
      <c r="B21" s="30"/>
      <c r="C21" s="13"/>
      <c r="D21" s="13"/>
      <c r="E21" s="13"/>
      <c r="F21" s="13"/>
      <c r="G21" s="13"/>
      <c r="H21" s="13"/>
      <c r="I21" s="13"/>
      <c r="J21" s="13"/>
      <c r="K21" s="13"/>
      <c r="L21" s="28"/>
      <c r="M21" s="28"/>
      <c r="N21" s="28"/>
      <c r="O21" s="28"/>
      <c r="P21" s="28"/>
      <c r="Q21" s="101"/>
      <c r="R21" s="28"/>
      <c r="S21" s="28"/>
      <c r="T21" s="28"/>
      <c r="U21" s="28"/>
      <c r="V21" s="28"/>
      <c r="W21" s="28"/>
      <c r="X21" s="28"/>
      <c r="Y21" s="122"/>
      <c r="Z21" s="122"/>
      <c r="AA21" s="122"/>
      <c r="AB21" s="122"/>
      <c r="AC21" s="122"/>
      <c r="AD21" s="122"/>
    </row>
    <row r="22" spans="1:30" s="6" customFormat="1" ht="20.25" customHeight="1" x14ac:dyDescent="0.25">
      <c r="A22" s="122"/>
      <c r="B22" s="205" t="s">
        <v>69</v>
      </c>
      <c r="C22" s="205"/>
      <c r="D22" s="205"/>
      <c r="E22" s="205"/>
      <c r="F22" s="205"/>
      <c r="G22" s="205"/>
      <c r="H22" s="205"/>
      <c r="I22" s="205"/>
      <c r="J22" s="205"/>
      <c r="K22" s="205"/>
      <c r="L22" s="28"/>
      <c r="M22" s="28"/>
      <c r="N22" s="28"/>
      <c r="O22" s="28"/>
      <c r="P22" s="28"/>
      <c r="Q22" s="101"/>
      <c r="R22" s="28"/>
      <c r="S22" s="28"/>
      <c r="T22" s="28"/>
      <c r="U22" s="28"/>
      <c r="V22" s="28"/>
      <c r="W22" s="28"/>
      <c r="X22" s="28"/>
      <c r="Y22" s="122"/>
      <c r="Z22" s="122"/>
      <c r="AA22" s="122"/>
      <c r="AB22" s="122"/>
      <c r="AC22" s="122"/>
      <c r="AD22" s="122"/>
    </row>
    <row r="23" spans="1:30" s="6" customFormat="1" ht="24" customHeight="1" x14ac:dyDescent="0.35">
      <c r="A23" s="122"/>
      <c r="B23" s="92" t="s">
        <v>94</v>
      </c>
      <c r="C23" s="92"/>
      <c r="D23" s="92"/>
      <c r="E23" s="92"/>
      <c r="F23" s="92"/>
      <c r="G23" s="92"/>
      <c r="H23" s="92"/>
      <c r="I23" s="93"/>
      <c r="J23" s="93"/>
      <c r="K23" s="93"/>
      <c r="L23" s="28"/>
      <c r="M23" s="28"/>
      <c r="N23" s="28"/>
      <c r="O23" s="28"/>
      <c r="P23" s="28"/>
      <c r="Q23" s="101"/>
      <c r="R23" s="28"/>
      <c r="S23" s="28"/>
      <c r="T23" s="28"/>
      <c r="U23" s="28"/>
      <c r="V23" s="28"/>
      <c r="W23" s="28"/>
      <c r="X23" s="28"/>
      <c r="Y23" s="122"/>
      <c r="Z23" s="122"/>
      <c r="AA23" s="122"/>
      <c r="AB23" s="122"/>
      <c r="AC23" s="122"/>
      <c r="AD23" s="122"/>
    </row>
    <row r="24" spans="1:30" ht="23.25" customHeight="1" x14ac:dyDescent="0.25">
      <c r="B24" s="205" t="s">
        <v>70</v>
      </c>
      <c r="C24" s="205"/>
      <c r="D24" s="205"/>
      <c r="E24" s="205"/>
      <c r="F24" s="205"/>
      <c r="G24" s="205"/>
      <c r="H24" s="205"/>
      <c r="I24" s="205"/>
      <c r="J24" s="205"/>
      <c r="K24" s="205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ht="30" customHeight="1" x14ac:dyDescent="0.4">
      <c r="B25" s="209" t="s">
        <v>105</v>
      </c>
      <c r="C25" s="209"/>
      <c r="D25" s="209"/>
      <c r="E25" s="209"/>
      <c r="F25" s="209"/>
      <c r="G25" s="209"/>
      <c r="H25" s="209"/>
      <c r="I25" s="209"/>
      <c r="J25" s="209"/>
      <c r="K25" s="209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21" customHeight="1" thickBot="1" x14ac:dyDescent="0.3">
      <c r="B26" s="3" t="s">
        <v>104</v>
      </c>
      <c r="C26" s="24"/>
      <c r="D26" s="203" t="s">
        <v>32</v>
      </c>
      <c r="E26" s="203"/>
      <c r="F26" s="203"/>
      <c r="G26" s="203"/>
      <c r="H26" s="203"/>
      <c r="K26" t="s">
        <v>12</v>
      </c>
      <c r="L26" t="s">
        <v>64</v>
      </c>
      <c r="P26" s="125" t="s">
        <v>95</v>
      </c>
      <c r="Q26" s="126"/>
      <c r="R26" s="126"/>
      <c r="S26" s="126"/>
      <c r="T26" s="126"/>
      <c r="U26" s="125">
        <f>C42</f>
        <v>2060</v>
      </c>
      <c r="V26" s="178" t="s">
        <v>97</v>
      </c>
      <c r="W26" s="178"/>
      <c r="X26" s="127">
        <f>C40</f>
        <v>0.52</v>
      </c>
      <c r="Y26" s="24"/>
      <c r="Z26" s="24"/>
      <c r="AA26" s="24"/>
      <c r="AB26" s="24"/>
      <c r="AC26" s="24"/>
      <c r="AD26" s="24"/>
    </row>
    <row r="27" spans="1:30" s="1" customFormat="1" ht="45" x14ac:dyDescent="0.25">
      <c r="A27" s="31"/>
      <c r="B27" s="2" t="s">
        <v>23</v>
      </c>
      <c r="C27" s="2" t="s">
        <v>9</v>
      </c>
      <c r="D27" s="2" t="s">
        <v>11</v>
      </c>
      <c r="E27" s="116" t="s">
        <v>90</v>
      </c>
      <c r="F27" s="2"/>
      <c r="G27" s="163" t="s">
        <v>99</v>
      </c>
      <c r="H27" s="2" t="s">
        <v>100</v>
      </c>
      <c r="I27" s="2" t="s">
        <v>1</v>
      </c>
      <c r="J27" s="2" t="s">
        <v>0</v>
      </c>
      <c r="K27" s="161" t="s">
        <v>15</v>
      </c>
      <c r="L27" s="89" t="str">
        <f>CONCATENATE("Проточный 17кВт + RVA "," ",C42)</f>
        <v>Проточный 17кВт + RVA  2060</v>
      </c>
      <c r="M27" s="89" t="str">
        <f>CONCATENATE("Накопительный 120 литров + RVA "," ",C42)</f>
        <v>Накопительный 120 литров + RVA  2060</v>
      </c>
      <c r="N27" s="2" t="s">
        <v>3</v>
      </c>
      <c r="O27" s="2" t="s">
        <v>4</v>
      </c>
      <c r="P27" s="40"/>
      <c r="Q27" s="40"/>
      <c r="R27" s="198" t="s">
        <v>5</v>
      </c>
      <c r="S27" s="199"/>
      <c r="T27" s="179" t="s">
        <v>98</v>
      </c>
      <c r="U27" s="180"/>
      <c r="V27" s="180"/>
      <c r="W27" s="181" t="str">
        <f>IF(C43=1,"СИСТЕМА  А",IF(C43=2,"СИСТЕМА  В",IF(C43=3,"СИСТЕМА  С",)))</f>
        <v>СИСТЕМА  А</v>
      </c>
      <c r="X27" s="181"/>
      <c r="Y27" s="31"/>
      <c r="Z27" s="31"/>
      <c r="AA27" s="31"/>
      <c r="AB27" s="31"/>
      <c r="AC27" s="31"/>
      <c r="AD27" s="31"/>
    </row>
    <row r="28" spans="1:30" ht="12.75" customHeight="1" x14ac:dyDescent="0.25">
      <c r="K28" s="1"/>
      <c r="L28" s="65"/>
      <c r="M28" s="1"/>
      <c r="N28" s="1" t="s">
        <v>2</v>
      </c>
      <c r="O28" s="1" t="s">
        <v>2</v>
      </c>
      <c r="P28" s="22"/>
      <c r="Q28" s="22"/>
      <c r="R28" s="200"/>
      <c r="S28" s="201"/>
      <c r="T28" s="22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 ht="15.75" x14ac:dyDescent="0.25">
      <c r="B29" s="3" t="s">
        <v>54</v>
      </c>
      <c r="G29" t="s">
        <v>21</v>
      </c>
      <c r="H29" t="s">
        <v>21</v>
      </c>
      <c r="K29" t="s">
        <v>22</v>
      </c>
      <c r="L29" t="s">
        <v>28</v>
      </c>
      <c r="M29" t="s">
        <v>21</v>
      </c>
      <c r="P29" s="22"/>
      <c r="Q29" s="22"/>
      <c r="R29" s="49" t="s">
        <v>6</v>
      </c>
      <c r="S29" s="50"/>
      <c r="T29" s="22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 ht="15.75" x14ac:dyDescent="0.25">
      <c r="B30" s="3" t="s">
        <v>39</v>
      </c>
      <c r="G30" s="221">
        <v>1.2</v>
      </c>
      <c r="H30" s="221">
        <v>1.9</v>
      </c>
      <c r="I30" s="221">
        <v>1.9</v>
      </c>
      <c r="J30" s="221">
        <v>1.9</v>
      </c>
      <c r="K30" s="221">
        <v>0</v>
      </c>
      <c r="L30" s="221">
        <v>0</v>
      </c>
      <c r="M30" s="221">
        <v>1.2</v>
      </c>
      <c r="N30">
        <v>1.4</v>
      </c>
      <c r="O30">
        <v>1.9</v>
      </c>
      <c r="P30" s="22"/>
      <c r="Q30" s="22"/>
      <c r="R30" s="45" t="s">
        <v>7</v>
      </c>
      <c r="S30" s="46">
        <v>150</v>
      </c>
      <c r="T30" s="22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 ht="16.5" customHeight="1" x14ac:dyDescent="0.25">
      <c r="B31" s="2" t="s">
        <v>40</v>
      </c>
      <c r="C31" s="15">
        <v>2.5</v>
      </c>
      <c r="D31" s="15">
        <v>4</v>
      </c>
      <c r="E31">
        <f>D31*C31</f>
        <v>10</v>
      </c>
      <c r="G31">
        <f t="shared" ref="G31:H35" si="0">$E31</f>
        <v>10</v>
      </c>
      <c r="H31">
        <f t="shared" si="0"/>
        <v>10</v>
      </c>
      <c r="K31">
        <f t="shared" ref="K31:M35" si="1">$E31</f>
        <v>10</v>
      </c>
      <c r="L31">
        <f t="shared" si="1"/>
        <v>10</v>
      </c>
      <c r="M31">
        <f t="shared" si="1"/>
        <v>10</v>
      </c>
      <c r="N31">
        <f>M$31</f>
        <v>10</v>
      </c>
      <c r="O31">
        <f>N$31</f>
        <v>10</v>
      </c>
      <c r="P31" s="22"/>
      <c r="Q31" s="22"/>
      <c r="R31" s="45" t="s">
        <v>37</v>
      </c>
      <c r="S31" s="46">
        <v>7</v>
      </c>
      <c r="T31" s="22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 ht="15.75" x14ac:dyDescent="0.25">
      <c r="B32" s="3" t="s">
        <v>17</v>
      </c>
      <c r="C32" s="15">
        <v>0.04</v>
      </c>
      <c r="D32" s="15">
        <v>4</v>
      </c>
      <c r="E32">
        <f>D32*C32</f>
        <v>0.16</v>
      </c>
      <c r="G32">
        <f t="shared" si="0"/>
        <v>0.16</v>
      </c>
      <c r="H32">
        <f t="shared" si="0"/>
        <v>0.16</v>
      </c>
      <c r="K32">
        <f t="shared" si="1"/>
        <v>0.16</v>
      </c>
      <c r="L32">
        <f t="shared" si="1"/>
        <v>0.16</v>
      </c>
      <c r="M32">
        <f t="shared" si="1"/>
        <v>0.16</v>
      </c>
      <c r="N32">
        <f>M32</f>
        <v>0.16</v>
      </c>
      <c r="O32">
        <f>N32</f>
        <v>0.16</v>
      </c>
      <c r="P32" s="22"/>
      <c r="Q32" s="22"/>
      <c r="R32" s="45" t="s">
        <v>38</v>
      </c>
      <c r="S32" s="46">
        <v>80</v>
      </c>
      <c r="T32" s="22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2:30" ht="16.5" thickBot="1" x14ac:dyDescent="0.3">
      <c r="B33" s="3" t="s">
        <v>16</v>
      </c>
      <c r="C33" s="15">
        <v>0.2</v>
      </c>
      <c r="D33" s="15">
        <v>8</v>
      </c>
      <c r="E33">
        <f>D33*C33</f>
        <v>1.6</v>
      </c>
      <c r="G33">
        <f t="shared" si="0"/>
        <v>1.6</v>
      </c>
      <c r="H33">
        <f t="shared" si="0"/>
        <v>1.6</v>
      </c>
      <c r="K33">
        <f t="shared" si="1"/>
        <v>1.6</v>
      </c>
      <c r="L33">
        <f t="shared" si="1"/>
        <v>1.6</v>
      </c>
      <c r="M33">
        <f t="shared" si="1"/>
        <v>1.6</v>
      </c>
      <c r="P33" s="22"/>
      <c r="Q33" s="22"/>
      <c r="R33" s="47" t="s">
        <v>8</v>
      </c>
      <c r="S33" s="48">
        <f>4180/3600/1000*(S32-S31)*S30</f>
        <v>12.714166666666667</v>
      </c>
      <c r="T33" s="22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2:30" ht="15.75" x14ac:dyDescent="0.25">
      <c r="B34" s="3" t="s">
        <v>18</v>
      </c>
      <c r="C34" s="15">
        <v>1</v>
      </c>
      <c r="D34" s="15">
        <v>0</v>
      </c>
      <c r="E34">
        <f>D34*C34</f>
        <v>0</v>
      </c>
      <c r="G34">
        <f t="shared" si="0"/>
        <v>0</v>
      </c>
      <c r="H34">
        <f t="shared" si="0"/>
        <v>0</v>
      </c>
      <c r="K34">
        <f t="shared" si="1"/>
        <v>0</v>
      </c>
      <c r="L34">
        <f t="shared" si="1"/>
        <v>0</v>
      </c>
      <c r="M34">
        <f t="shared" si="1"/>
        <v>0</v>
      </c>
      <c r="N34">
        <f>M34</f>
        <v>0</v>
      </c>
      <c r="O34">
        <f>N34</f>
        <v>0</v>
      </c>
      <c r="P34" s="22"/>
      <c r="Q34" s="22"/>
      <c r="R34" s="22"/>
      <c r="S34" s="22"/>
      <c r="T34" s="22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2:30" ht="18.75" x14ac:dyDescent="0.25">
      <c r="B35" s="3" t="s">
        <v>19</v>
      </c>
      <c r="C35" s="15">
        <v>0.6</v>
      </c>
      <c r="D35" s="15">
        <v>4</v>
      </c>
      <c r="E35">
        <f>D35*C35</f>
        <v>2.4</v>
      </c>
      <c r="G35">
        <f t="shared" si="0"/>
        <v>2.4</v>
      </c>
      <c r="H35">
        <f t="shared" si="0"/>
        <v>2.4</v>
      </c>
      <c r="K35">
        <f t="shared" si="1"/>
        <v>2.4</v>
      </c>
      <c r="L35">
        <f t="shared" si="1"/>
        <v>2.4</v>
      </c>
      <c r="M35">
        <f t="shared" si="1"/>
        <v>2.4</v>
      </c>
      <c r="P35" s="22"/>
      <c r="Q35" s="22"/>
      <c r="R35" s="186" t="s">
        <v>42</v>
      </c>
      <c r="S35" s="187"/>
      <c r="T35" s="187"/>
      <c r="U35" s="187"/>
      <c r="V35" s="187"/>
      <c r="W35" s="187"/>
      <c r="X35" s="188"/>
      <c r="Y35" s="24"/>
      <c r="Z35" s="24"/>
      <c r="AA35" s="24"/>
      <c r="AB35" s="24"/>
      <c r="AC35" s="24"/>
      <c r="AD35" s="24"/>
    </row>
    <row r="36" spans="2:30" ht="18.75" x14ac:dyDescent="0.25">
      <c r="B36" s="21" t="s">
        <v>29</v>
      </c>
      <c r="C36" s="15"/>
      <c r="D36" s="15"/>
      <c r="P36" s="24"/>
      <c r="Q36" s="24"/>
      <c r="R36" s="189" t="s">
        <v>52</v>
      </c>
      <c r="S36" s="190"/>
      <c r="T36" s="190"/>
      <c r="U36" s="190"/>
      <c r="V36" s="190"/>
      <c r="W36" s="190"/>
      <c r="X36" s="191"/>
      <c r="Y36" s="24"/>
      <c r="Z36" s="24"/>
      <c r="AA36" s="24"/>
      <c r="AB36" s="24"/>
      <c r="AC36" s="24"/>
      <c r="AD36" s="24"/>
    </row>
    <row r="37" spans="2:30" ht="27.75" customHeight="1" x14ac:dyDescent="0.25">
      <c r="B37" s="21" t="s">
        <v>29</v>
      </c>
      <c r="C37" s="16"/>
      <c r="D37" s="15"/>
      <c r="N37">
        <f>-$C$37*N31</f>
        <v>0</v>
      </c>
      <c r="O37">
        <f>-$C$37*O31</f>
        <v>0</v>
      </c>
      <c r="P37" s="24"/>
      <c r="Q37" s="24"/>
      <c r="R37" s="192" t="s">
        <v>47</v>
      </c>
      <c r="S37" s="194" t="s">
        <v>53</v>
      </c>
      <c r="T37" s="194"/>
      <c r="U37" s="196" t="s">
        <v>51</v>
      </c>
      <c r="V37" s="196"/>
      <c r="W37" s="196" t="s">
        <v>50</v>
      </c>
      <c r="X37" s="197"/>
      <c r="Y37" s="24"/>
      <c r="Z37" s="24"/>
      <c r="AA37" s="24"/>
      <c r="AB37" s="24"/>
      <c r="AC37" s="24"/>
      <c r="AD37" s="24"/>
    </row>
    <row r="38" spans="2:30" x14ac:dyDescent="0.25">
      <c r="B38" s="21" t="s">
        <v>29</v>
      </c>
      <c r="C38" s="15"/>
      <c r="D38" s="15"/>
      <c r="P38" s="24"/>
      <c r="Q38" s="24"/>
      <c r="R38" s="193"/>
      <c r="S38" s="195"/>
      <c r="T38" s="195"/>
      <c r="U38" s="62" t="s">
        <v>48</v>
      </c>
      <c r="V38" s="63" t="s">
        <v>49</v>
      </c>
      <c r="W38" s="55" t="s">
        <v>48</v>
      </c>
      <c r="X38" s="64" t="s">
        <v>49</v>
      </c>
      <c r="Y38" s="24"/>
      <c r="Z38" s="24"/>
      <c r="AA38" s="24"/>
      <c r="AB38" s="24"/>
      <c r="AC38" s="24"/>
      <c r="AD38" s="24"/>
    </row>
    <row r="39" spans="2:30" ht="15.75" thickBot="1" x14ac:dyDescent="0.3">
      <c r="B39" s="3" t="s">
        <v>75</v>
      </c>
      <c r="E39">
        <f t="shared" ref="E39:K39" si="2">SUM(E30:E38)</f>
        <v>14.16</v>
      </c>
      <c r="G39" s="4">
        <f>SUM(G30:G38)</f>
        <v>15.36</v>
      </c>
      <c r="H39" s="4">
        <f t="shared" si="2"/>
        <v>16.059999999999999</v>
      </c>
      <c r="I39" s="4">
        <f t="shared" si="2"/>
        <v>1.9</v>
      </c>
      <c r="J39" s="4">
        <f t="shared" si="2"/>
        <v>1.9</v>
      </c>
      <c r="K39" s="4">
        <f t="shared" si="2"/>
        <v>14.16</v>
      </c>
      <c r="L39" s="4">
        <f>SUM(L30:L38)+L41</f>
        <v>7.5331200000000003</v>
      </c>
      <c r="M39" s="4">
        <f>SUM(M30:M38)+M41</f>
        <v>8.7331199999999995</v>
      </c>
      <c r="N39" s="4">
        <f>SUM(N30:N38)</f>
        <v>11.56</v>
      </c>
      <c r="O39" s="4">
        <f>SUM(O30:O38)</f>
        <v>12.06</v>
      </c>
      <c r="P39" s="24"/>
      <c r="Q39" s="24"/>
      <c r="R39" s="53" t="s">
        <v>43</v>
      </c>
      <c r="S39" s="182">
        <v>46</v>
      </c>
      <c r="T39" s="183"/>
      <c r="U39" s="56">
        <v>39</v>
      </c>
      <c r="V39" s="58">
        <v>26</v>
      </c>
      <c r="W39" s="56">
        <v>7</v>
      </c>
      <c r="X39" s="60">
        <v>20</v>
      </c>
      <c r="Y39" s="24"/>
      <c r="Z39" s="24"/>
      <c r="AA39" s="24"/>
      <c r="AB39" s="24"/>
      <c r="AC39" s="24"/>
      <c r="AD39" s="24"/>
    </row>
    <row r="40" spans="2:30" ht="16.5" thickTop="1" thickBot="1" x14ac:dyDescent="0.3">
      <c r="B40" s="168" t="s">
        <v>76</v>
      </c>
      <c r="C40" s="206">
        <f>IF(C42=2560,62%*E43,IF(C42=2550,57%*E43,IF(C42=2060,52%*E43,IF(C42=2050,46%*E43,""))))</f>
        <v>0.52</v>
      </c>
      <c r="D40" s="81"/>
      <c r="E40" s="81"/>
      <c r="G40" s="5">
        <f t="shared" ref="G40:O40" si="3">365*G39</f>
        <v>5606.4</v>
      </c>
      <c r="H40" s="5">
        <f t="shared" si="3"/>
        <v>5861.9</v>
      </c>
      <c r="I40" s="5">
        <f t="shared" si="3"/>
        <v>693.5</v>
      </c>
      <c r="J40" s="5">
        <f t="shared" si="3"/>
        <v>693.5</v>
      </c>
      <c r="K40" s="5">
        <f t="shared" si="3"/>
        <v>5168.3999999999996</v>
      </c>
      <c r="L40" s="5">
        <f t="shared" si="3"/>
        <v>2749.5888</v>
      </c>
      <c r="M40" s="5">
        <f t="shared" si="3"/>
        <v>3187.5888</v>
      </c>
      <c r="N40" s="5">
        <f t="shared" si="3"/>
        <v>4219.4000000000005</v>
      </c>
      <c r="O40" s="5">
        <f t="shared" si="3"/>
        <v>4401.9000000000005</v>
      </c>
      <c r="P40" s="24"/>
      <c r="Q40" s="24"/>
      <c r="R40" s="53" t="s">
        <v>44</v>
      </c>
      <c r="S40" s="182">
        <v>52</v>
      </c>
      <c r="T40" s="183"/>
      <c r="U40" s="56">
        <v>39</v>
      </c>
      <c r="V40" s="58">
        <v>22</v>
      </c>
      <c r="W40" s="56">
        <v>7</v>
      </c>
      <c r="X40" s="60">
        <v>23</v>
      </c>
      <c r="Y40" s="24"/>
      <c r="Z40" s="24"/>
      <c r="AA40" s="24"/>
      <c r="AB40" s="24"/>
      <c r="AC40" s="24"/>
      <c r="AD40" s="24"/>
    </row>
    <row r="41" spans="2:30" ht="15.75" thickTop="1" x14ac:dyDescent="0.25">
      <c r="B41" s="165" t="s">
        <v>77</v>
      </c>
      <c r="C41" s="207"/>
      <c r="D41" s="84"/>
      <c r="E41" s="81"/>
      <c r="I41">
        <f>-$C$40*SUM(I31:I35)*0.9</f>
        <v>0</v>
      </c>
      <c r="J41">
        <f>-$C$40*SUM(J31:J35)*0.9</f>
        <v>0</v>
      </c>
      <c r="L41">
        <f>-$C$40*SUM(L31:L35)*0.9</f>
        <v>-6.6268799999999999</v>
      </c>
      <c r="M41">
        <f>-$C$40*SUM(M31:M35)*0.9</f>
        <v>-6.6268799999999999</v>
      </c>
      <c r="P41" s="24"/>
      <c r="Q41" s="24"/>
      <c r="R41" s="53" t="s">
        <v>45</v>
      </c>
      <c r="S41" s="182">
        <v>57</v>
      </c>
      <c r="T41" s="183"/>
      <c r="U41" s="56">
        <v>39</v>
      </c>
      <c r="V41" s="58">
        <v>19</v>
      </c>
      <c r="W41" s="56">
        <v>7</v>
      </c>
      <c r="X41" s="60">
        <v>26</v>
      </c>
      <c r="Y41" s="24"/>
      <c r="Z41" s="24"/>
      <c r="AA41" s="24"/>
      <c r="AB41" s="24"/>
      <c r="AC41" s="24"/>
      <c r="AD41" s="24"/>
    </row>
    <row r="42" spans="2:30" ht="18" customHeight="1" x14ac:dyDescent="0.3">
      <c r="B42" s="173" t="s">
        <v>56</v>
      </c>
      <c r="C42" s="171">
        <v>2060</v>
      </c>
      <c r="D42" s="90"/>
      <c r="E42" s="90"/>
      <c r="F42" s="67"/>
      <c r="P42" s="24"/>
      <c r="Q42" s="24"/>
      <c r="R42" s="54" t="s">
        <v>57</v>
      </c>
      <c r="S42" s="184">
        <v>62</v>
      </c>
      <c r="T42" s="185"/>
      <c r="U42" s="57">
        <v>39</v>
      </c>
      <c r="V42" s="59">
        <v>16</v>
      </c>
      <c r="W42" s="57">
        <v>7</v>
      </c>
      <c r="X42" s="61">
        <v>30</v>
      </c>
      <c r="Y42" s="24"/>
      <c r="Z42" s="24"/>
      <c r="AA42" s="24"/>
      <c r="AB42" s="24"/>
      <c r="AC42" s="24"/>
      <c r="AD42" s="24"/>
    </row>
    <row r="43" spans="2:30" ht="21.75" customHeight="1" x14ac:dyDescent="0.35">
      <c r="B43" s="173" t="s">
        <v>55</v>
      </c>
      <c r="C43" s="172">
        <v>1</v>
      </c>
      <c r="D43" s="83"/>
      <c r="E43" s="91">
        <f>IF(C43=1,1,IF(C43=2,0.5,IF(C43=3,0.6,)))</f>
        <v>1</v>
      </c>
      <c r="F43" s="66"/>
      <c r="P43" s="24"/>
      <c r="Q43" s="24"/>
      <c r="R43" s="68"/>
      <c r="S43" s="69"/>
      <c r="T43" s="69"/>
      <c r="U43" s="70"/>
      <c r="V43" s="70"/>
      <c r="W43" s="70"/>
      <c r="X43" s="71"/>
      <c r="Y43" s="24"/>
      <c r="Z43" s="24"/>
      <c r="AA43" s="24"/>
      <c r="AB43" s="24"/>
      <c r="AC43" s="24"/>
      <c r="AD43" s="24"/>
    </row>
    <row r="44" spans="2:30" ht="15.75" x14ac:dyDescent="0.25">
      <c r="B44" s="166" t="s">
        <v>10</v>
      </c>
      <c r="C44" s="167"/>
      <c r="D44" s="81"/>
      <c r="E44" s="81"/>
      <c r="G44" s="17">
        <v>20000</v>
      </c>
      <c r="H44" s="17">
        <v>40000</v>
      </c>
      <c r="I44" s="17">
        <v>6050</v>
      </c>
      <c r="J44" s="17">
        <v>6650</v>
      </c>
      <c r="K44" s="17">
        <v>30000</v>
      </c>
      <c r="L44" s="17">
        <v>23000</v>
      </c>
      <c r="M44" s="17">
        <v>20000</v>
      </c>
      <c r="N44">
        <v>6050</v>
      </c>
      <c r="O44">
        <v>6650</v>
      </c>
      <c r="P44" s="24"/>
      <c r="Q44" s="24"/>
      <c r="R44" s="79"/>
      <c r="S44" s="76">
        <v>2050</v>
      </c>
      <c r="T44" s="73"/>
      <c r="U44" s="72"/>
      <c r="V44" s="72"/>
      <c r="W44" s="72"/>
      <c r="X44" s="72"/>
      <c r="Y44" s="24"/>
      <c r="Z44" s="24"/>
      <c r="AA44" s="24"/>
      <c r="AB44" s="24"/>
      <c r="AC44" s="24"/>
      <c r="AD44" s="24"/>
    </row>
    <row r="45" spans="2:30" ht="15.75" thickBot="1" x14ac:dyDescent="0.3">
      <c r="B45" s="169" t="s">
        <v>71</v>
      </c>
      <c r="C45" s="170">
        <f>C42</f>
        <v>2060</v>
      </c>
      <c r="D45" s="96"/>
      <c r="E45" s="96"/>
      <c r="F45" s="5"/>
      <c r="G45" s="97"/>
      <c r="H45" s="97"/>
      <c r="I45" s="98"/>
      <c r="J45" s="98"/>
      <c r="K45" s="97"/>
      <c r="L45" s="99">
        <f>IF(C42=2560,18900,IF(C42=2550,16900,IF(C42=2060,15300,IF(C42=2050,13400,""))))</f>
        <v>15300</v>
      </c>
      <c r="M45" s="100">
        <f>IF(C42=2560,18900,IF(C42=2550,16900,IF(C42=2060,15300,IF(C42=2050,13400,""))))</f>
        <v>15300</v>
      </c>
      <c r="N45">
        <v>5795</v>
      </c>
      <c r="O45">
        <v>5795</v>
      </c>
      <c r="P45" s="24"/>
      <c r="Q45" s="24"/>
      <c r="R45" s="77">
        <v>1</v>
      </c>
      <c r="S45" s="78">
        <v>2060</v>
      </c>
      <c r="T45" s="74"/>
      <c r="U45" s="51"/>
      <c r="V45" s="51"/>
      <c r="W45" s="51"/>
      <c r="X45" s="51"/>
      <c r="Y45" s="24"/>
      <c r="Z45" s="24"/>
      <c r="AA45" s="24"/>
      <c r="AB45" s="24"/>
      <c r="AC45" s="24"/>
      <c r="AD45" s="24"/>
    </row>
    <row r="46" spans="2:30" ht="15.75" thickTop="1" x14ac:dyDescent="0.25">
      <c r="B46" s="80"/>
      <c r="C46" s="81"/>
      <c r="D46" s="81"/>
      <c r="E46" s="81"/>
      <c r="P46" s="24"/>
      <c r="Q46" s="24"/>
      <c r="R46" s="77">
        <v>2</v>
      </c>
      <c r="S46" s="78">
        <v>2550</v>
      </c>
      <c r="T46" s="74"/>
      <c r="U46" s="51"/>
      <c r="V46" s="51"/>
      <c r="W46" s="51"/>
      <c r="X46" s="51"/>
      <c r="Y46" s="24"/>
      <c r="Z46" s="24"/>
      <c r="AA46" s="24"/>
      <c r="AB46" s="24"/>
      <c r="AC46" s="24"/>
      <c r="AD46" s="24"/>
    </row>
    <row r="47" spans="2:30" x14ac:dyDescent="0.25">
      <c r="B47" s="208" t="s">
        <v>108</v>
      </c>
      <c r="C47" s="208"/>
      <c r="N47">
        <f>$C$47*N40</f>
        <v>0</v>
      </c>
      <c r="O47">
        <f>$C$47*O40</f>
        <v>0</v>
      </c>
      <c r="P47" s="24"/>
      <c r="Q47" s="24"/>
      <c r="R47" s="77">
        <v>3</v>
      </c>
      <c r="S47" s="78">
        <v>2560</v>
      </c>
      <c r="T47" s="74"/>
      <c r="U47" s="51"/>
      <c r="V47" s="51"/>
      <c r="W47" s="51"/>
      <c r="X47" s="51"/>
      <c r="Y47" s="24"/>
      <c r="Z47" s="24"/>
      <c r="AA47" s="24"/>
      <c r="AB47" s="24"/>
      <c r="AC47" s="24"/>
      <c r="AD47" s="24"/>
    </row>
    <row r="48" spans="2:30" ht="57.75" customHeight="1" x14ac:dyDescent="0.25">
      <c r="B48" s="219" t="s">
        <v>107</v>
      </c>
      <c r="C48" s="112">
        <v>4</v>
      </c>
      <c r="E48" s="3"/>
      <c r="F48" s="3"/>
      <c r="G48" s="164" t="str">
        <f>G27</f>
        <v>Накопительный нагреватель        120 литров</v>
      </c>
      <c r="H48" s="131" t="str">
        <f t="shared" ref="H48:O48" si="4">H27</f>
        <v>Накопительный нагреватель        200 литров</v>
      </c>
      <c r="I48" s="44" t="str">
        <f t="shared" si="4"/>
        <v>RB80</v>
      </c>
      <c r="J48" s="44" t="str">
        <f t="shared" si="4"/>
        <v>RB120</v>
      </c>
      <c r="K48" s="162" t="str">
        <f t="shared" si="4"/>
        <v>Проточный нагреватель  27кВт</v>
      </c>
      <c r="L48" s="118" t="str">
        <f t="shared" si="4"/>
        <v>Проточный 17кВт + RVA  2060</v>
      </c>
      <c r="M48" s="44" t="str">
        <f t="shared" si="4"/>
        <v>Накопительный 120 литров + RVA  2060</v>
      </c>
      <c r="N48" s="2" t="str">
        <f t="shared" si="4"/>
        <v>V+RB80</v>
      </c>
      <c r="O48" s="2" t="str">
        <f t="shared" si="4"/>
        <v>V+RB120</v>
      </c>
      <c r="P48" s="113" t="s">
        <v>88</v>
      </c>
      <c r="Q48" s="113"/>
      <c r="R48" s="52" t="s">
        <v>58</v>
      </c>
      <c r="S48" s="86"/>
      <c r="T48" s="86"/>
      <c r="U48" s="87"/>
      <c r="V48" s="87"/>
      <c r="W48" s="87"/>
      <c r="X48" s="87"/>
      <c r="Y48" s="24"/>
      <c r="Z48" s="24"/>
      <c r="AA48" s="24"/>
      <c r="AB48" s="24"/>
      <c r="AC48" s="24"/>
      <c r="AD48" s="24"/>
    </row>
    <row r="49" spans="2:30" ht="15.75" x14ac:dyDescent="0.25">
      <c r="B49" s="3" t="s">
        <v>14</v>
      </c>
      <c r="C49" s="111">
        <f>C48*1.03</f>
        <v>4.12</v>
      </c>
      <c r="E49" s="12">
        <v>0</v>
      </c>
      <c r="F49" t="s">
        <v>24</v>
      </c>
      <c r="G49" s="11">
        <f>G44+(G$40*C49)*E49</f>
        <v>20000</v>
      </c>
      <c r="H49" s="132">
        <f>H44+(H$40*C49)*E49</f>
        <v>40000</v>
      </c>
      <c r="I49" s="11">
        <f t="shared" ref="I49:J53" si="5">I$45+(I38*D49)*G49</f>
        <v>0</v>
      </c>
      <c r="J49" s="11">
        <f t="shared" si="5"/>
        <v>0</v>
      </c>
      <c r="K49" s="11">
        <f>K44+(K$40*C49)*E49</f>
        <v>30000</v>
      </c>
      <c r="L49" s="103">
        <f>L44+L45+(L$40*C49)*E49</f>
        <v>38300</v>
      </c>
      <c r="M49" s="107">
        <f>M44+M45+(M$40*C49)*E49</f>
        <v>35300</v>
      </c>
      <c r="N49">
        <f t="shared" ref="N49:O62" si="6">N$44+N$45+($E49*N$47)</f>
        <v>11845</v>
      </c>
      <c r="O49">
        <f t="shared" si="6"/>
        <v>12445</v>
      </c>
      <c r="P49" s="114">
        <f>G49-M49</f>
        <v>-15300</v>
      </c>
      <c r="Q49" s="114"/>
      <c r="R49" s="87" t="s">
        <v>61</v>
      </c>
      <c r="S49" s="87"/>
      <c r="T49" s="87"/>
      <c r="U49" s="87"/>
      <c r="V49" s="87"/>
      <c r="W49" s="87"/>
      <c r="X49" s="87"/>
      <c r="Y49" s="24"/>
      <c r="Z49" s="24"/>
      <c r="AA49" s="24"/>
      <c r="AB49" s="24"/>
      <c r="AC49" s="24"/>
      <c r="AD49" s="24"/>
    </row>
    <row r="50" spans="2:30" ht="15" customHeight="1" x14ac:dyDescent="0.25">
      <c r="B50" s="3" t="s">
        <v>109</v>
      </c>
      <c r="C50" s="111">
        <f>C49*1.03</f>
        <v>4.2435999999999998</v>
      </c>
      <c r="E50" s="20">
        <v>1</v>
      </c>
      <c r="F50" t="s">
        <v>24</v>
      </c>
      <c r="G50" s="11">
        <f t="shared" ref="G50:G59" si="7">(G$40*C50)*E50</f>
        <v>23791.319039999998</v>
      </c>
      <c r="H50" s="132">
        <f>(H$40*C50)*E50</f>
        <v>24875.558839999998</v>
      </c>
      <c r="I50" s="11">
        <f t="shared" si="5"/>
        <v>0</v>
      </c>
      <c r="J50" s="11">
        <f t="shared" si="5"/>
        <v>47263.561795999995</v>
      </c>
      <c r="K50" s="11">
        <f>(K$40*C50)*E50</f>
        <v>21932.622239999997</v>
      </c>
      <c r="L50" s="103">
        <f>(L$40*C50)*E50</f>
        <v>11668.15503168</v>
      </c>
      <c r="M50" s="107">
        <f>(M$40*C50)*E50</f>
        <v>13526.85183168</v>
      </c>
      <c r="N50">
        <f t="shared" si="6"/>
        <v>11845</v>
      </c>
      <c r="O50">
        <f t="shared" si="6"/>
        <v>12445</v>
      </c>
      <c r="P50" s="114">
        <f t="shared" ref="P50:P59" si="8">G50-M50</f>
        <v>10264.467208319998</v>
      </c>
      <c r="Q50" s="114"/>
      <c r="R50" s="87"/>
      <c r="S50" s="51"/>
      <c r="T50" s="51"/>
      <c r="U50" s="51"/>
      <c r="V50" s="51"/>
      <c r="W50" s="51"/>
      <c r="X50" s="51"/>
      <c r="Y50" s="24"/>
      <c r="Z50" s="24"/>
      <c r="AA50" s="24"/>
      <c r="AB50" s="24"/>
      <c r="AC50" s="24"/>
      <c r="AD50" s="24"/>
    </row>
    <row r="51" spans="2:30" ht="18" customHeight="1" x14ac:dyDescent="0.25">
      <c r="B51" s="3" t="s">
        <v>109</v>
      </c>
      <c r="C51" s="111">
        <f>C50*1.03</f>
        <v>4.370908</v>
      </c>
      <c r="E51" s="20">
        <v>2</v>
      </c>
      <c r="F51" t="s">
        <v>24</v>
      </c>
      <c r="G51" s="11">
        <f t="shared" si="7"/>
        <v>49010.117222399997</v>
      </c>
      <c r="H51" s="132">
        <f>(H$40*C51)*E51</f>
        <v>51243.651210399999</v>
      </c>
      <c r="I51" s="11">
        <f t="shared" si="5"/>
        <v>0</v>
      </c>
      <c r="J51" s="11">
        <f t="shared" si="5"/>
        <v>71074944.228824794</v>
      </c>
      <c r="K51" s="11">
        <f>(K$40*C51)*E51</f>
        <v>45181.201814399996</v>
      </c>
      <c r="L51" s="103">
        <f>(L$40*C51)*E51</f>
        <v>24036.399365260801</v>
      </c>
      <c r="M51" s="107">
        <f>(M$40*C51)*E51</f>
        <v>27865.314773260801</v>
      </c>
      <c r="N51">
        <f t="shared" si="6"/>
        <v>11845</v>
      </c>
      <c r="O51">
        <f t="shared" si="6"/>
        <v>12445</v>
      </c>
      <c r="P51" s="114">
        <f t="shared" si="8"/>
        <v>21144.802449139195</v>
      </c>
      <c r="Q51" s="114"/>
      <c r="R51" s="87" t="s">
        <v>59</v>
      </c>
      <c r="S51" s="51"/>
      <c r="T51" s="51"/>
      <c r="U51" s="51"/>
      <c r="V51" s="51"/>
      <c r="W51" s="51"/>
      <c r="X51" s="51"/>
      <c r="Y51" s="24"/>
      <c r="Z51" s="24"/>
      <c r="AA51" s="24"/>
      <c r="AB51" s="24"/>
      <c r="AC51" s="24"/>
      <c r="AD51" s="24"/>
    </row>
    <row r="52" spans="2:30" ht="18" customHeight="1" x14ac:dyDescent="0.25">
      <c r="B52" s="3" t="s">
        <v>109</v>
      </c>
      <c r="C52" s="111">
        <f>C51*1.03</f>
        <v>4.5020352400000005</v>
      </c>
      <c r="E52" s="20">
        <v>3</v>
      </c>
      <c r="F52" t="s">
        <v>24</v>
      </c>
      <c r="G52" s="11">
        <f t="shared" si="7"/>
        <v>75720.63110860801</v>
      </c>
      <c r="H52" s="132">
        <f t="shared" ref="H52:H59" si="9">(H$40*C52)*E52</f>
        <v>79171.441120068004</v>
      </c>
      <c r="I52" s="11">
        <f t="shared" si="5"/>
        <v>0</v>
      </c>
      <c r="J52" s="11">
        <f t="shared" si="5"/>
        <v>0</v>
      </c>
      <c r="K52" s="11">
        <f t="shared" ref="K52:K59" si="10">(K$40*C52)*E52</f>
        <v>69804.956803248002</v>
      </c>
      <c r="L52" s="103">
        <f t="shared" ref="L52:L59" si="11">(L$40*C52)*E52</f>
        <v>37136.237019327942</v>
      </c>
      <c r="M52" s="107">
        <f t="shared" ref="M52:M59" si="12">(M$40*C52)*E52</f>
        <v>43051.911324687942</v>
      </c>
      <c r="N52">
        <f t="shared" si="6"/>
        <v>11845</v>
      </c>
      <c r="O52">
        <f t="shared" si="6"/>
        <v>12445</v>
      </c>
      <c r="P52" s="114">
        <f t="shared" si="8"/>
        <v>32668.719783920067</v>
      </c>
      <c r="Q52" s="114"/>
      <c r="R52" s="88" t="s">
        <v>62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2:30" ht="18" customHeight="1" x14ac:dyDescent="0.25">
      <c r="B53" s="3" t="s">
        <v>109</v>
      </c>
      <c r="C53" s="111">
        <f>C52*1.03</f>
        <v>4.6370962972000003</v>
      </c>
      <c r="E53" s="20">
        <v>4</v>
      </c>
      <c r="F53" t="s">
        <v>24</v>
      </c>
      <c r="G53" s="11">
        <f t="shared" si="7"/>
        <v>103989.66672248831</v>
      </c>
      <c r="H53" s="132">
        <f t="shared" si="9"/>
        <v>108728.77913822672</v>
      </c>
      <c r="I53" s="11">
        <f t="shared" si="5"/>
        <v>0</v>
      </c>
      <c r="J53" s="11">
        <f t="shared" si="5"/>
        <v>0</v>
      </c>
      <c r="K53" s="11">
        <f t="shared" si="10"/>
        <v>95865.474009793921</v>
      </c>
      <c r="L53" s="103">
        <f t="shared" si="11"/>
        <v>51000.432173210371</v>
      </c>
      <c r="M53" s="107">
        <f t="shared" si="12"/>
        <v>59124.62488590477</v>
      </c>
      <c r="N53">
        <f t="shared" si="6"/>
        <v>11845</v>
      </c>
      <c r="O53">
        <f t="shared" si="6"/>
        <v>12445</v>
      </c>
      <c r="P53" s="114">
        <f t="shared" si="8"/>
        <v>44865.041836583543</v>
      </c>
      <c r="Q53" s="114"/>
      <c r="R53" s="88" t="s">
        <v>60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2:30" ht="18" customHeight="1" x14ac:dyDescent="0.25">
      <c r="B54" s="3" t="s">
        <v>109</v>
      </c>
      <c r="C54" s="111">
        <f>C53*1.03</f>
        <v>4.7762091861160005</v>
      </c>
      <c r="E54" s="20">
        <v>5</v>
      </c>
      <c r="F54" t="s">
        <v>24</v>
      </c>
      <c r="G54" s="11">
        <f t="shared" si="7"/>
        <v>133886.69590520373</v>
      </c>
      <c r="H54" s="132">
        <f t="shared" si="9"/>
        <v>139988.30314046692</v>
      </c>
      <c r="I54" s="11">
        <f t="shared" ref="I54:J59" si="13">I$45+(I44*D54)*G54</f>
        <v>0</v>
      </c>
      <c r="J54" s="11">
        <f t="shared" si="13"/>
        <v>4654611079.4205246</v>
      </c>
      <c r="K54" s="11">
        <f t="shared" si="10"/>
        <v>123426.79778760968</v>
      </c>
      <c r="L54" s="103">
        <f t="shared" si="11"/>
        <v>65663.056423008355</v>
      </c>
      <c r="M54" s="107">
        <f t="shared" si="12"/>
        <v>76122.954540602397</v>
      </c>
      <c r="N54">
        <f t="shared" si="6"/>
        <v>11845</v>
      </c>
      <c r="O54">
        <f t="shared" si="6"/>
        <v>12445</v>
      </c>
      <c r="P54" s="114">
        <f t="shared" si="8"/>
        <v>57763.74136460133</v>
      </c>
      <c r="Q54" s="114"/>
      <c r="R54" s="88" t="s">
        <v>63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2:30" ht="18" customHeight="1" x14ac:dyDescent="0.25">
      <c r="B55" s="3" t="s">
        <v>109</v>
      </c>
      <c r="C55" s="111">
        <f>C54*1.03</f>
        <v>4.9194954616994808</v>
      </c>
      <c r="E55" s="20">
        <v>6</v>
      </c>
      <c r="F55" t="s">
        <v>24</v>
      </c>
      <c r="G55" s="11">
        <f t="shared" si="7"/>
        <v>165483.9561388318</v>
      </c>
      <c r="H55" s="132">
        <f t="shared" si="9"/>
        <v>173025.54268161711</v>
      </c>
      <c r="I55" s="11">
        <f t="shared" si="13"/>
        <v>0</v>
      </c>
      <c r="J55" s="11">
        <f t="shared" si="13"/>
        <v>0</v>
      </c>
      <c r="K55" s="11">
        <f t="shared" si="10"/>
        <v>152555.52206548557</v>
      </c>
      <c r="L55" s="103">
        <f t="shared" si="11"/>
        <v>81159.537738838335</v>
      </c>
      <c r="M55" s="107">
        <f t="shared" si="12"/>
        <v>94087.971812184565</v>
      </c>
      <c r="N55">
        <f t="shared" si="6"/>
        <v>11845</v>
      </c>
      <c r="O55">
        <f t="shared" si="6"/>
        <v>12445</v>
      </c>
      <c r="P55" s="114">
        <f t="shared" si="8"/>
        <v>71395.984326647231</v>
      </c>
      <c r="Q55" s="11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2:30" ht="18" customHeight="1" x14ac:dyDescent="0.25">
      <c r="B56" s="3" t="s">
        <v>109</v>
      </c>
      <c r="C56" s="111">
        <f>C55*1.03</f>
        <v>5.0670803255504655</v>
      </c>
      <c r="E56" s="20">
        <v>7</v>
      </c>
      <c r="F56" t="s">
        <v>24</v>
      </c>
      <c r="G56" s="11">
        <f t="shared" si="7"/>
        <v>198856.55396016291</v>
      </c>
      <c r="H56" s="132">
        <f t="shared" si="9"/>
        <v>207919.0271224099</v>
      </c>
      <c r="I56" s="11">
        <f t="shared" si="13"/>
        <v>0</v>
      </c>
      <c r="J56" s="11">
        <f t="shared" si="13"/>
        <v>0</v>
      </c>
      <c r="K56" s="11">
        <f t="shared" si="10"/>
        <v>183320.88568202517</v>
      </c>
      <c r="L56" s="103">
        <f t="shared" si="11"/>
        <v>97526.711182837404</v>
      </c>
      <c r="M56" s="107">
        <f t="shared" si="12"/>
        <v>113062.37946097512</v>
      </c>
      <c r="N56">
        <f t="shared" si="6"/>
        <v>11845</v>
      </c>
      <c r="O56">
        <f t="shared" si="6"/>
        <v>12445</v>
      </c>
      <c r="P56" s="114">
        <f t="shared" si="8"/>
        <v>85794.174499187793</v>
      </c>
      <c r="Q56" s="11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2:30" ht="18" customHeight="1" x14ac:dyDescent="0.25">
      <c r="B57" s="3" t="s">
        <v>109</v>
      </c>
      <c r="C57" s="111">
        <f>C56*1.03</f>
        <v>5.2190927353169796</v>
      </c>
      <c r="E57" s="20">
        <v>8</v>
      </c>
      <c r="F57" t="s">
        <v>24</v>
      </c>
      <c r="G57" s="11">
        <f t="shared" si="7"/>
        <v>234082.5720902489</v>
      </c>
      <c r="H57" s="132">
        <f t="shared" si="9"/>
        <v>244750.39764123681</v>
      </c>
      <c r="I57" s="11">
        <f t="shared" si="13"/>
        <v>0</v>
      </c>
      <c r="J57" s="11">
        <f t="shared" si="13"/>
        <v>0</v>
      </c>
      <c r="K57" s="11">
        <f t="shared" si="10"/>
        <v>215794.87114569821</v>
      </c>
      <c r="L57" s="103">
        <f t="shared" si="11"/>
        <v>114802.87144951145</v>
      </c>
      <c r="M57" s="107">
        <f t="shared" si="12"/>
        <v>133090.57239406215</v>
      </c>
      <c r="N57">
        <f t="shared" si="6"/>
        <v>11845</v>
      </c>
      <c r="O57">
        <f t="shared" si="6"/>
        <v>12445</v>
      </c>
      <c r="P57" s="114">
        <f t="shared" si="8"/>
        <v>100991.99969618674</v>
      </c>
      <c r="Q57" s="11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2:30" ht="18" customHeight="1" x14ac:dyDescent="0.25">
      <c r="B58" s="3" t="s">
        <v>109</v>
      </c>
      <c r="C58" s="111">
        <f>C57*1.03</f>
        <v>5.3756655173764889</v>
      </c>
      <c r="E58" s="20">
        <v>9</v>
      </c>
      <c r="F58" t="s">
        <v>24</v>
      </c>
      <c r="G58" s="11">
        <f t="shared" si="7"/>
        <v>271243.18040957587</v>
      </c>
      <c r="H58" s="132">
        <f t="shared" si="9"/>
        <v>283604.52326678316</v>
      </c>
      <c r="I58" s="11" t="e">
        <f t="shared" si="13"/>
        <v>#VALUE!</v>
      </c>
      <c r="J58" s="11" t="e">
        <f t="shared" si="13"/>
        <v>#VALUE!</v>
      </c>
      <c r="K58" s="11">
        <f t="shared" si="10"/>
        <v>250052.30694007777</v>
      </c>
      <c r="L58" s="103">
        <f t="shared" si="11"/>
        <v>133027.82729212139</v>
      </c>
      <c r="M58" s="107">
        <f t="shared" si="12"/>
        <v>154218.70076161952</v>
      </c>
      <c r="N58">
        <f t="shared" si="6"/>
        <v>11845</v>
      </c>
      <c r="O58">
        <f t="shared" si="6"/>
        <v>12445</v>
      </c>
      <c r="P58" s="114">
        <f t="shared" si="8"/>
        <v>117024.47964795635</v>
      </c>
      <c r="Q58" s="11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2:30" ht="18" customHeight="1" x14ac:dyDescent="0.25">
      <c r="B59" s="3" t="s">
        <v>109</v>
      </c>
      <c r="C59" s="111">
        <f>C58*1.03</f>
        <v>5.5369354828977837</v>
      </c>
      <c r="E59" s="20">
        <v>10</v>
      </c>
      <c r="F59" t="s">
        <v>24</v>
      </c>
      <c r="G59" s="11">
        <f t="shared" si="7"/>
        <v>310422.75091318134</v>
      </c>
      <c r="H59" s="132">
        <f t="shared" si="9"/>
        <v>324569.62107198517</v>
      </c>
      <c r="I59" s="11">
        <f t="shared" si="13"/>
        <v>0</v>
      </c>
      <c r="J59" s="11">
        <f t="shared" si="13"/>
        <v>0</v>
      </c>
      <c r="K59" s="11">
        <f t="shared" si="10"/>
        <v>286170.97349808906</v>
      </c>
      <c r="L59" s="103">
        <f t="shared" si="11"/>
        <v>152242.9579009834</v>
      </c>
      <c r="M59" s="107">
        <f t="shared" si="12"/>
        <v>176494.73531607568</v>
      </c>
      <c r="N59">
        <f t="shared" si="6"/>
        <v>11845</v>
      </c>
      <c r="O59">
        <f t="shared" si="6"/>
        <v>12445</v>
      </c>
      <c r="P59" s="114">
        <f t="shared" si="8"/>
        <v>133928.01559710567</v>
      </c>
      <c r="Q59" s="11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2:30" ht="9.75" customHeight="1" x14ac:dyDescent="0.25">
      <c r="B60" s="23"/>
      <c r="C60" s="134"/>
      <c r="D60" s="24"/>
      <c r="E60" s="24"/>
      <c r="F60" s="24"/>
      <c r="G60" s="135"/>
      <c r="H60" s="135"/>
      <c r="I60" s="135"/>
      <c r="J60" s="135"/>
      <c r="K60" s="135"/>
      <c r="L60" s="135"/>
      <c r="M60" s="135"/>
      <c r="N60" s="24">
        <f t="shared" si="6"/>
        <v>11845</v>
      </c>
      <c r="O60" s="24">
        <f t="shared" si="6"/>
        <v>12445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2:30" ht="12.75" customHeight="1" x14ac:dyDescent="0.25">
      <c r="B61" s="23"/>
      <c r="C61" s="24"/>
      <c r="D61" s="24"/>
      <c r="E61" s="24"/>
      <c r="F61" s="24"/>
      <c r="G61" s="135"/>
      <c r="H61" s="135"/>
      <c r="I61" s="135"/>
      <c r="J61" s="135"/>
      <c r="K61" s="135"/>
      <c r="L61" s="135"/>
      <c r="M61" s="135"/>
      <c r="N61" s="24">
        <f t="shared" si="6"/>
        <v>11845</v>
      </c>
      <c r="O61" s="24">
        <f t="shared" si="6"/>
        <v>12445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2:30" ht="9.75" customHeight="1" x14ac:dyDescent="0.25">
      <c r="B62" s="23"/>
      <c r="C62" s="24"/>
      <c r="D62" s="24"/>
      <c r="E62" s="24"/>
      <c r="F62" s="24"/>
      <c r="G62" s="135"/>
      <c r="H62" s="135"/>
      <c r="I62" s="135"/>
      <c r="J62" s="135"/>
      <c r="K62" s="135"/>
      <c r="L62" s="135"/>
      <c r="M62" s="135"/>
      <c r="N62" s="24">
        <f t="shared" si="6"/>
        <v>11845</v>
      </c>
      <c r="O62" s="24">
        <f t="shared" si="6"/>
        <v>12445</v>
      </c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</row>
    <row r="63" spans="2:30" x14ac:dyDescent="0.25">
      <c r="B63" s="142" t="s">
        <v>35</v>
      </c>
      <c r="C63" s="143"/>
      <c r="D63" s="143"/>
      <c r="E63" s="143"/>
      <c r="F63" s="143"/>
      <c r="G63" s="144">
        <v>180</v>
      </c>
      <c r="H63" s="144">
        <v>300</v>
      </c>
      <c r="I63" s="144">
        <v>76</v>
      </c>
      <c r="J63" s="144">
        <v>210</v>
      </c>
      <c r="K63" s="145">
        <v>9</v>
      </c>
      <c r="L63" s="145">
        <v>6</v>
      </c>
      <c r="M63" s="145">
        <v>180</v>
      </c>
      <c r="N63" s="143">
        <v>76</v>
      </c>
      <c r="O63" s="143">
        <v>210</v>
      </c>
      <c r="P63" s="143" t="s">
        <v>34</v>
      </c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</row>
    <row r="64" spans="2:30" ht="16.5" customHeight="1" x14ac:dyDescent="0.25">
      <c r="B64" s="202" t="s">
        <v>36</v>
      </c>
      <c r="C64" s="202"/>
      <c r="D64" s="24"/>
      <c r="E64" s="24"/>
      <c r="F64" s="24"/>
      <c r="G64" s="136"/>
      <c r="H64" s="136"/>
      <c r="I64" s="136">
        <v>76</v>
      </c>
      <c r="J64" s="136">
        <v>210</v>
      </c>
      <c r="K64" s="137"/>
      <c r="L64" s="138">
        <f>L63/(116%-$C$40)</f>
        <v>9.3750000000000018</v>
      </c>
      <c r="M64" s="138">
        <f>M63/(116%-$C$40)</f>
        <v>281.25000000000006</v>
      </c>
      <c r="N64" s="157">
        <f>N63/(100%-$C$37)</f>
        <v>76</v>
      </c>
      <c r="O64" s="157">
        <f>O63/(100%-$C$37)</f>
        <v>210</v>
      </c>
      <c r="P64" s="158" t="s">
        <v>89</v>
      </c>
      <c r="Q64" s="159"/>
      <c r="R64" s="159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</row>
    <row r="65" spans="2:30" ht="33.75" customHeight="1" x14ac:dyDescent="0.25">
      <c r="B65" s="23"/>
      <c r="C65" s="24"/>
      <c r="D65" s="24"/>
      <c r="E65" s="23"/>
      <c r="F65" s="23"/>
      <c r="G65" s="23"/>
      <c r="H65" s="23"/>
      <c r="I65" s="23"/>
      <c r="J65" s="23"/>
      <c r="K65" s="140" t="s">
        <v>13</v>
      </c>
      <c r="L65" s="141" t="s">
        <v>92</v>
      </c>
      <c r="M65" s="23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</row>
    <row r="66" spans="2:30" x14ac:dyDescent="0.25">
      <c r="B66" s="23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</row>
    <row r="67" spans="2:30" x14ac:dyDescent="0.25">
      <c r="B67" s="32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</row>
    <row r="68" spans="2:30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</row>
    <row r="69" spans="2:30" x14ac:dyDescent="0.25">
      <c r="B69" s="23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</row>
    <row r="70" spans="2:30" x14ac:dyDescent="0.25">
      <c r="B70" s="23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</row>
    <row r="71" spans="2:30" x14ac:dyDescent="0.25">
      <c r="B71" s="23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</row>
    <row r="72" spans="2:30" x14ac:dyDescent="0.25">
      <c r="B72" s="23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</row>
    <row r="73" spans="2:30" x14ac:dyDescent="0.25">
      <c r="B73" s="23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</row>
    <row r="74" spans="2:30" x14ac:dyDescent="0.25">
      <c r="B74" s="23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</row>
    <row r="75" spans="2:30" x14ac:dyDescent="0.25">
      <c r="B75" s="23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</row>
    <row r="76" spans="2:30" x14ac:dyDescent="0.25">
      <c r="B76" s="23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</row>
    <row r="77" spans="2:30" x14ac:dyDescent="0.25">
      <c r="B77" s="23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</row>
    <row r="78" spans="2:30" x14ac:dyDescent="0.25">
      <c r="B78" s="23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</row>
    <row r="79" spans="2:30" x14ac:dyDescent="0.25">
      <c r="B79" s="23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</row>
    <row r="80" spans="2:30" x14ac:dyDescent="0.25">
      <c r="B80" s="23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</row>
    <row r="81" spans="2:30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</row>
    <row r="82" spans="2:30" x14ac:dyDescent="0.25">
      <c r="B82" s="2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</row>
    <row r="83" spans="2:30" x14ac:dyDescent="0.25">
      <c r="B83" s="23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</row>
    <row r="84" spans="2:30" x14ac:dyDescent="0.25">
      <c r="B84" s="23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</row>
    <row r="85" spans="2:30" x14ac:dyDescent="0.25">
      <c r="B85" s="23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</row>
    <row r="86" spans="2:30" x14ac:dyDescent="0.25">
      <c r="B86" s="23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</row>
    <row r="87" spans="2:30" x14ac:dyDescent="0.25">
      <c r="B87" s="23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</row>
    <row r="88" spans="2:30" x14ac:dyDescent="0.25">
      <c r="B88" s="23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</row>
    <row r="89" spans="2:30" x14ac:dyDescent="0.25">
      <c r="B89" s="23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</row>
    <row r="90" spans="2:30" x14ac:dyDescent="0.25">
      <c r="B90" s="23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</row>
    <row r="91" spans="2:30" x14ac:dyDescent="0.25">
      <c r="B91" s="23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</row>
    <row r="92" spans="2:30" x14ac:dyDescent="0.25">
      <c r="B92" s="23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</row>
    <row r="93" spans="2:30" x14ac:dyDescent="0.25">
      <c r="B93" s="23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</row>
    <row r="94" spans="2:30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</row>
    <row r="95" spans="2:30" x14ac:dyDescent="0.25">
      <c r="B95" s="23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</row>
    <row r="96" spans="2:30" x14ac:dyDescent="0.25">
      <c r="B96" s="23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</row>
    <row r="97" spans="2:30" x14ac:dyDescent="0.25">
      <c r="B97" s="23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</row>
    <row r="98" spans="2:30" x14ac:dyDescent="0.25">
      <c r="B98" s="23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</row>
    <row r="99" spans="2:30" x14ac:dyDescent="0.25">
      <c r="B99" s="23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</row>
    <row r="100" spans="2:30" x14ac:dyDescent="0.25">
      <c r="B100" s="23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</row>
    <row r="101" spans="2:30" x14ac:dyDescent="0.25">
      <c r="B101" s="23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</row>
    <row r="102" spans="2:30" x14ac:dyDescent="0.25">
      <c r="B102" s="23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</row>
    <row r="103" spans="2:30" x14ac:dyDescent="0.25">
      <c r="B103" s="23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</row>
    <row r="104" spans="2:30" x14ac:dyDescent="0.25">
      <c r="B104" s="23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</row>
    <row r="105" spans="2:30" x14ac:dyDescent="0.25">
      <c r="B105" s="23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</row>
    <row r="106" spans="2:30" x14ac:dyDescent="0.25">
      <c r="B106" s="23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</row>
    <row r="107" spans="2:30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</row>
    <row r="108" spans="2:30" x14ac:dyDescent="0.25"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</row>
    <row r="109" spans="2:30" x14ac:dyDescent="0.25">
      <c r="B109" s="23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</row>
    <row r="110" spans="2:30" x14ac:dyDescent="0.25">
      <c r="B110" s="23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</row>
    <row r="111" spans="2:30" x14ac:dyDescent="0.25">
      <c r="B111" s="23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</row>
    <row r="112" spans="2:30" x14ac:dyDescent="0.25">
      <c r="B112" s="23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</row>
    <row r="113" spans="2:30" x14ac:dyDescent="0.25">
      <c r="B113" s="23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</row>
    <row r="114" spans="2:30" x14ac:dyDescent="0.25">
      <c r="B114" s="23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</row>
    <row r="115" spans="2:30" x14ac:dyDescent="0.25">
      <c r="B115" s="2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</row>
    <row r="116" spans="2:30" x14ac:dyDescent="0.25">
      <c r="B116" s="23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</row>
    <row r="117" spans="2:30" x14ac:dyDescent="0.25">
      <c r="B117" s="23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</row>
    <row r="118" spans="2:30" x14ac:dyDescent="0.25">
      <c r="B118" s="23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</row>
    <row r="119" spans="2:30" x14ac:dyDescent="0.25">
      <c r="B119" s="23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</row>
    <row r="120" spans="2:30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</row>
    <row r="121" spans="2:30" x14ac:dyDescent="0.25">
      <c r="B121" s="23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</row>
    <row r="122" spans="2:30" x14ac:dyDescent="0.25">
      <c r="B122" s="23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</row>
    <row r="123" spans="2:30" x14ac:dyDescent="0.25">
      <c r="B123" s="23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</row>
    <row r="124" spans="2:30" x14ac:dyDescent="0.25">
      <c r="B124" s="23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</row>
    <row r="125" spans="2:30" x14ac:dyDescent="0.25">
      <c r="B125" s="23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</row>
    <row r="126" spans="2:30" x14ac:dyDescent="0.25">
      <c r="B126" s="23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</row>
    <row r="127" spans="2:30" x14ac:dyDescent="0.25">
      <c r="B127" s="23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</row>
    <row r="128" spans="2:30" x14ac:dyDescent="0.25">
      <c r="B128" s="23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</row>
    <row r="129" spans="2:30" x14ac:dyDescent="0.25">
      <c r="B129" s="23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</row>
    <row r="130" spans="2:30" x14ac:dyDescent="0.25">
      <c r="B130" s="23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</row>
    <row r="131" spans="2:30" x14ac:dyDescent="0.25">
      <c r="B131" s="23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</row>
    <row r="132" spans="2:30" x14ac:dyDescent="0.25">
      <c r="B132" s="23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</row>
    <row r="133" spans="2:30" x14ac:dyDescent="0.25">
      <c r="B133" s="23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</row>
    <row r="134" spans="2:30" x14ac:dyDescent="0.25">
      <c r="B134" s="23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2:30" x14ac:dyDescent="0.25">
      <c r="B135" s="23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</row>
    <row r="136" spans="2:30" x14ac:dyDescent="0.25">
      <c r="B136" s="23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</row>
    <row r="137" spans="2:30" x14ac:dyDescent="0.25">
      <c r="B137" s="23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</row>
    <row r="138" spans="2:30" x14ac:dyDescent="0.25">
      <c r="B138" s="23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</row>
    <row r="139" spans="2:30" x14ac:dyDescent="0.25">
      <c r="B139" s="23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</row>
    <row r="140" spans="2:30" x14ac:dyDescent="0.25">
      <c r="B140" s="23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</row>
    <row r="141" spans="2:30" x14ac:dyDescent="0.25">
      <c r="B141" s="23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</row>
    <row r="142" spans="2:30" x14ac:dyDescent="0.25">
      <c r="B142" s="23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</row>
    <row r="143" spans="2:30" x14ac:dyDescent="0.25">
      <c r="B143" s="23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</row>
    <row r="144" spans="2:30" x14ac:dyDescent="0.25">
      <c r="B144" s="23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</row>
    <row r="145" spans="2:30" x14ac:dyDescent="0.25">
      <c r="B145" s="23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</row>
    <row r="146" spans="2:30" x14ac:dyDescent="0.25">
      <c r="B146" s="23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</row>
    <row r="147" spans="2:30" x14ac:dyDescent="0.25">
      <c r="B147" s="23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</row>
    <row r="148" spans="2:30" x14ac:dyDescent="0.25">
      <c r="B148" s="2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</row>
    <row r="149" spans="2:30" x14ac:dyDescent="0.25">
      <c r="B149" s="23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</row>
    <row r="150" spans="2:30" x14ac:dyDescent="0.25">
      <c r="B150" s="23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</row>
    <row r="151" spans="2:30" x14ac:dyDescent="0.25">
      <c r="B151" s="23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</row>
    <row r="152" spans="2:30" x14ac:dyDescent="0.25">
      <c r="B152" s="23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</row>
    <row r="153" spans="2:30" x14ac:dyDescent="0.25">
      <c r="B153" s="23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</row>
    <row r="154" spans="2:30" x14ac:dyDescent="0.25">
      <c r="B154" s="23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</row>
    <row r="155" spans="2:30" x14ac:dyDescent="0.25">
      <c r="B155" s="23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</row>
    <row r="156" spans="2:30" x14ac:dyDescent="0.25">
      <c r="B156" s="23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</row>
    <row r="157" spans="2:30" x14ac:dyDescent="0.25">
      <c r="B157" s="23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</row>
    <row r="158" spans="2:30" x14ac:dyDescent="0.25">
      <c r="B158" s="23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</row>
    <row r="159" spans="2:30" x14ac:dyDescent="0.25">
      <c r="B159" s="23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</row>
    <row r="160" spans="2:30" x14ac:dyDescent="0.25">
      <c r="B160" s="23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</row>
    <row r="161" spans="2:30" x14ac:dyDescent="0.25">
      <c r="B161" s="23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</row>
    <row r="162" spans="2:30" x14ac:dyDescent="0.25">
      <c r="B162" s="23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</row>
    <row r="163" spans="2:30" x14ac:dyDescent="0.25">
      <c r="B163" s="23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</row>
    <row r="164" spans="2:30" x14ac:dyDescent="0.25">
      <c r="B164" s="23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</row>
    <row r="165" spans="2:30" x14ac:dyDescent="0.25">
      <c r="B165" s="23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</row>
    <row r="166" spans="2:30" x14ac:dyDescent="0.25">
      <c r="B166" s="23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</row>
    <row r="167" spans="2:30" x14ac:dyDescent="0.25">
      <c r="B167" s="23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</row>
    <row r="168" spans="2:30" x14ac:dyDescent="0.25">
      <c r="B168" s="23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</row>
    <row r="169" spans="2:30" x14ac:dyDescent="0.25">
      <c r="B169" s="23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</row>
    <row r="170" spans="2:30" x14ac:dyDescent="0.25">
      <c r="B170" s="23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</row>
    <row r="171" spans="2:30" x14ac:dyDescent="0.25">
      <c r="B171" s="23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</row>
    <row r="172" spans="2:30" x14ac:dyDescent="0.25">
      <c r="B172" s="23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</row>
    <row r="173" spans="2:30" x14ac:dyDescent="0.25">
      <c r="B173" s="23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</row>
    <row r="174" spans="2:30" x14ac:dyDescent="0.25">
      <c r="B174" s="23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</row>
    <row r="175" spans="2:30" x14ac:dyDescent="0.25">
      <c r="B175" s="23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</row>
    <row r="176" spans="2:30" x14ac:dyDescent="0.25">
      <c r="B176" s="23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</row>
    <row r="177" spans="2:30" x14ac:dyDescent="0.25">
      <c r="B177" s="23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</row>
    <row r="178" spans="2:30" x14ac:dyDescent="0.25">
      <c r="B178" s="23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</row>
    <row r="179" spans="2:30" x14ac:dyDescent="0.25">
      <c r="B179" s="23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</row>
    <row r="180" spans="2:30" x14ac:dyDescent="0.25">
      <c r="B180" s="23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</row>
    <row r="181" spans="2:30" x14ac:dyDescent="0.25">
      <c r="B181" s="2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</row>
    <row r="182" spans="2:30" x14ac:dyDescent="0.25">
      <c r="B182" s="23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</row>
    <row r="183" spans="2:30" x14ac:dyDescent="0.25">
      <c r="B183" s="23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</row>
    <row r="184" spans="2:30" x14ac:dyDescent="0.25">
      <c r="B184" s="23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</row>
    <row r="185" spans="2:30" x14ac:dyDescent="0.25">
      <c r="B185" s="23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</row>
    <row r="186" spans="2:30" x14ac:dyDescent="0.25">
      <c r="B186" s="23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</row>
    <row r="187" spans="2:30" x14ac:dyDescent="0.25">
      <c r="B187" s="23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</row>
    <row r="188" spans="2:30" x14ac:dyDescent="0.25">
      <c r="B188" s="23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</row>
    <row r="189" spans="2:30" x14ac:dyDescent="0.25">
      <c r="B189" s="23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</row>
    <row r="190" spans="2:30" x14ac:dyDescent="0.25">
      <c r="B190" s="23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</row>
    <row r="191" spans="2:30" x14ac:dyDescent="0.25">
      <c r="B191" s="23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</row>
    <row r="192" spans="2:30" x14ac:dyDescent="0.25">
      <c r="B192" s="23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</row>
    <row r="193" spans="2:30" x14ac:dyDescent="0.25">
      <c r="B193" s="23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</row>
    <row r="194" spans="2:30" x14ac:dyDescent="0.25">
      <c r="B194" s="23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</row>
    <row r="195" spans="2:30" x14ac:dyDescent="0.25">
      <c r="B195" s="23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</row>
    <row r="196" spans="2:30" x14ac:dyDescent="0.25">
      <c r="B196" s="23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</row>
    <row r="197" spans="2:30" x14ac:dyDescent="0.25">
      <c r="B197" s="23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</row>
    <row r="198" spans="2:30" x14ac:dyDescent="0.25">
      <c r="B198" s="23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</row>
    <row r="199" spans="2:30" x14ac:dyDescent="0.25">
      <c r="B199" s="23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</row>
    <row r="200" spans="2:30" x14ac:dyDescent="0.25">
      <c r="B200" s="23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</row>
    <row r="201" spans="2:30" x14ac:dyDescent="0.25">
      <c r="B201" s="23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</row>
    <row r="202" spans="2:30" x14ac:dyDescent="0.25">
      <c r="B202" s="23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</row>
    <row r="203" spans="2:30" x14ac:dyDescent="0.25">
      <c r="B203" s="23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</row>
    <row r="204" spans="2:30" x14ac:dyDescent="0.25">
      <c r="B204" s="23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</row>
    <row r="205" spans="2:30" x14ac:dyDescent="0.25">
      <c r="B205" s="23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</row>
    <row r="206" spans="2:30" x14ac:dyDescent="0.25">
      <c r="B206" s="23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</row>
    <row r="207" spans="2:30" x14ac:dyDescent="0.25">
      <c r="B207" s="23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</row>
    <row r="208" spans="2:30" x14ac:dyDescent="0.25">
      <c r="B208" s="23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</row>
    <row r="209" spans="2:30" x14ac:dyDescent="0.25">
      <c r="B209" s="23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</row>
    <row r="210" spans="2:30" x14ac:dyDescent="0.25">
      <c r="B210" s="23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</row>
    <row r="211" spans="2:30" x14ac:dyDescent="0.25">
      <c r="B211" s="23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</row>
    <row r="212" spans="2:30" x14ac:dyDescent="0.25">
      <c r="B212" s="23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</row>
    <row r="213" spans="2:30" x14ac:dyDescent="0.25">
      <c r="B213" s="23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</row>
    <row r="214" spans="2:30" x14ac:dyDescent="0.25">
      <c r="B214" s="2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</row>
    <row r="215" spans="2:30" x14ac:dyDescent="0.25">
      <c r="B215" s="23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</row>
    <row r="216" spans="2:30" x14ac:dyDescent="0.25">
      <c r="B216" s="23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</row>
    <row r="217" spans="2:30" x14ac:dyDescent="0.25">
      <c r="B217" s="23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</row>
    <row r="218" spans="2:30" x14ac:dyDescent="0.25">
      <c r="B218" s="23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</row>
    <row r="219" spans="2:30" x14ac:dyDescent="0.25">
      <c r="B219" s="23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</row>
    <row r="220" spans="2:30" x14ac:dyDescent="0.25">
      <c r="B220" s="23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</row>
    <row r="221" spans="2:30" x14ac:dyDescent="0.25">
      <c r="B221" s="23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</row>
    <row r="222" spans="2:30" x14ac:dyDescent="0.25">
      <c r="B222" s="23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</row>
    <row r="223" spans="2:30" x14ac:dyDescent="0.25">
      <c r="B223" s="23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</row>
    <row r="224" spans="2:30" x14ac:dyDescent="0.25">
      <c r="B224" s="23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</row>
    <row r="225" spans="2:30" x14ac:dyDescent="0.25">
      <c r="B225" s="23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</row>
    <row r="226" spans="2:30" x14ac:dyDescent="0.25">
      <c r="B226" s="23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</row>
    <row r="227" spans="2:30" x14ac:dyDescent="0.25">
      <c r="B227" s="23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</row>
    <row r="228" spans="2:30" x14ac:dyDescent="0.25">
      <c r="B228" s="23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</row>
    <row r="229" spans="2:30" x14ac:dyDescent="0.25">
      <c r="B229" s="23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</row>
    <row r="230" spans="2:30" x14ac:dyDescent="0.25">
      <c r="B230" s="23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</row>
    <row r="231" spans="2:30" x14ac:dyDescent="0.25">
      <c r="B231" s="23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</row>
    <row r="232" spans="2:30" x14ac:dyDescent="0.25">
      <c r="B232" s="23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</row>
    <row r="233" spans="2:30" x14ac:dyDescent="0.25">
      <c r="B233" s="23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</row>
    <row r="234" spans="2:30" x14ac:dyDescent="0.25">
      <c r="B234" s="23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</row>
    <row r="235" spans="2:30" x14ac:dyDescent="0.25">
      <c r="B235" s="23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</row>
    <row r="236" spans="2:30" x14ac:dyDescent="0.25">
      <c r="B236" s="23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</row>
    <row r="237" spans="2:30" x14ac:dyDescent="0.25">
      <c r="B237" s="23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</row>
    <row r="238" spans="2:30" x14ac:dyDescent="0.25">
      <c r="B238" s="23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</row>
    <row r="239" spans="2:30" x14ac:dyDescent="0.25">
      <c r="B239" s="23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</row>
    <row r="240" spans="2:30" x14ac:dyDescent="0.25">
      <c r="B240" s="23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</row>
    <row r="241" spans="2:30" x14ac:dyDescent="0.25">
      <c r="B241" s="23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</row>
    <row r="242" spans="2:30" x14ac:dyDescent="0.25">
      <c r="B242" s="23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</row>
    <row r="243" spans="2:30" x14ac:dyDescent="0.25">
      <c r="B243" s="23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</row>
    <row r="244" spans="2:30" x14ac:dyDescent="0.25">
      <c r="B244" s="23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</row>
    <row r="245" spans="2:30" x14ac:dyDescent="0.25">
      <c r="B245" s="23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</row>
    <row r="246" spans="2:30" x14ac:dyDescent="0.25">
      <c r="B246" s="23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</row>
    <row r="247" spans="2:30" x14ac:dyDescent="0.25">
      <c r="B247" s="2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</row>
    <row r="248" spans="2:30" x14ac:dyDescent="0.25">
      <c r="B248" s="23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</row>
    <row r="249" spans="2:30" x14ac:dyDescent="0.25">
      <c r="B249" s="23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</row>
    <row r="250" spans="2:30" x14ac:dyDescent="0.25">
      <c r="B250" s="23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</row>
    <row r="251" spans="2:30" x14ac:dyDescent="0.25">
      <c r="B251" s="23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</row>
    <row r="252" spans="2:30" x14ac:dyDescent="0.25">
      <c r="B252" s="23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</row>
    <row r="253" spans="2:30" x14ac:dyDescent="0.25">
      <c r="B253" s="23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</row>
    <row r="254" spans="2:30" x14ac:dyDescent="0.25">
      <c r="B254" s="23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</row>
    <row r="255" spans="2:30" x14ac:dyDescent="0.25">
      <c r="B255" s="23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</row>
    <row r="256" spans="2:30" x14ac:dyDescent="0.25">
      <c r="B256" s="23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</row>
    <row r="257" spans="2:30" x14ac:dyDescent="0.25">
      <c r="B257" s="23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</row>
    <row r="258" spans="2:30" x14ac:dyDescent="0.25">
      <c r="B258" s="23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</row>
    <row r="259" spans="2:30" x14ac:dyDescent="0.25">
      <c r="B259" s="23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</row>
    <row r="260" spans="2:30" x14ac:dyDescent="0.25">
      <c r="B260" s="23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</row>
    <row r="261" spans="2:30" x14ac:dyDescent="0.25">
      <c r="B261" s="23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</row>
    <row r="262" spans="2:30" x14ac:dyDescent="0.25">
      <c r="B262" s="23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</row>
    <row r="263" spans="2:30" x14ac:dyDescent="0.25">
      <c r="B263" s="23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</row>
    <row r="264" spans="2:30" x14ac:dyDescent="0.25">
      <c r="B264" s="23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</row>
    <row r="265" spans="2:30" x14ac:dyDescent="0.25">
      <c r="B265" s="23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</row>
    <row r="266" spans="2:30" x14ac:dyDescent="0.25">
      <c r="B266" s="23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</row>
    <row r="267" spans="2:30" x14ac:dyDescent="0.25">
      <c r="B267" s="23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</row>
    <row r="268" spans="2:30" x14ac:dyDescent="0.25">
      <c r="B268" s="23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</row>
    <row r="269" spans="2:30" x14ac:dyDescent="0.25">
      <c r="B269" s="23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</row>
    <row r="270" spans="2:30" x14ac:dyDescent="0.25">
      <c r="B270" s="23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</row>
    <row r="271" spans="2:30" x14ac:dyDescent="0.25">
      <c r="B271" s="23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</row>
    <row r="272" spans="2:30" x14ac:dyDescent="0.25">
      <c r="B272" s="23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</row>
    <row r="273" spans="2:30" x14ac:dyDescent="0.25">
      <c r="B273" s="23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</row>
    <row r="274" spans="2:30" x14ac:dyDescent="0.25">
      <c r="B274" s="23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</row>
    <row r="275" spans="2:30" x14ac:dyDescent="0.25">
      <c r="B275" s="23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</row>
    <row r="276" spans="2:30" x14ac:dyDescent="0.25">
      <c r="B276" s="23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</row>
    <row r="277" spans="2:30" x14ac:dyDescent="0.25">
      <c r="B277" s="23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</row>
    <row r="278" spans="2:30" x14ac:dyDescent="0.25">
      <c r="B278" s="23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</row>
    <row r="279" spans="2:30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</row>
    <row r="280" spans="2:30" x14ac:dyDescent="0.25">
      <c r="B280" s="2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</row>
    <row r="281" spans="2:30" x14ac:dyDescent="0.25">
      <c r="B281" s="23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</row>
    <row r="282" spans="2:30" x14ac:dyDescent="0.25">
      <c r="B282" s="23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</row>
    <row r="283" spans="2:30" x14ac:dyDescent="0.25">
      <c r="B283" s="23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</row>
    <row r="284" spans="2:30" x14ac:dyDescent="0.25">
      <c r="B284" s="23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</row>
    <row r="285" spans="2:30" x14ac:dyDescent="0.25">
      <c r="B285" s="23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</row>
    <row r="286" spans="2:30" x14ac:dyDescent="0.25">
      <c r="B286" s="23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</row>
    <row r="287" spans="2:30" x14ac:dyDescent="0.25">
      <c r="B287" s="23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</row>
    <row r="288" spans="2:30" x14ac:dyDescent="0.25">
      <c r="B288" s="23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</row>
    <row r="289" spans="2:30" x14ac:dyDescent="0.25">
      <c r="B289" s="23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</row>
    <row r="290" spans="2:30" x14ac:dyDescent="0.25">
      <c r="B290" s="23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</row>
    <row r="291" spans="2:30" x14ac:dyDescent="0.25">
      <c r="B291" s="23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</row>
    <row r="292" spans="2:30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</row>
    <row r="293" spans="2:30" x14ac:dyDescent="0.25">
      <c r="B293" s="23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</row>
    <row r="294" spans="2:30" x14ac:dyDescent="0.25">
      <c r="B294" s="23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</row>
    <row r="295" spans="2:30" x14ac:dyDescent="0.25">
      <c r="B295" s="23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</row>
    <row r="296" spans="2:30" x14ac:dyDescent="0.25">
      <c r="B296" s="23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</row>
    <row r="297" spans="2:30" x14ac:dyDescent="0.25">
      <c r="B297" s="23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</row>
    <row r="298" spans="2:30" x14ac:dyDescent="0.25">
      <c r="B298" s="23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</row>
    <row r="299" spans="2:30" x14ac:dyDescent="0.25">
      <c r="B299" s="23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</row>
    <row r="300" spans="2:30" x14ac:dyDescent="0.25">
      <c r="B300" s="23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</row>
    <row r="301" spans="2:30" x14ac:dyDescent="0.25">
      <c r="B301" s="23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</row>
    <row r="302" spans="2:30" x14ac:dyDescent="0.25">
      <c r="B302" s="23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</row>
    <row r="303" spans="2:30" x14ac:dyDescent="0.25">
      <c r="B303" s="23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</row>
    <row r="304" spans="2:30" x14ac:dyDescent="0.25">
      <c r="B304" s="23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</row>
    <row r="305" spans="2:30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</row>
    <row r="306" spans="2:30" x14ac:dyDescent="0.25">
      <c r="B306" s="23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</row>
    <row r="307" spans="2:30" x14ac:dyDescent="0.25">
      <c r="B307" s="23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</row>
    <row r="308" spans="2:30" x14ac:dyDescent="0.25">
      <c r="B308" s="23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</row>
    <row r="309" spans="2:30" x14ac:dyDescent="0.25">
      <c r="B309" s="23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</row>
    <row r="310" spans="2:30" x14ac:dyDescent="0.25">
      <c r="B310" s="23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</row>
    <row r="311" spans="2:30" x14ac:dyDescent="0.25">
      <c r="B311" s="23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</row>
    <row r="312" spans="2:30" x14ac:dyDescent="0.25">
      <c r="B312" s="23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</row>
    <row r="313" spans="2:30" x14ac:dyDescent="0.25">
      <c r="B313" s="23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</row>
    <row r="314" spans="2:30" x14ac:dyDescent="0.25">
      <c r="B314" s="23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</row>
    <row r="315" spans="2:30" x14ac:dyDescent="0.25">
      <c r="B315" s="23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</row>
    <row r="316" spans="2:30" x14ac:dyDescent="0.25">
      <c r="B316" s="23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</row>
    <row r="317" spans="2:30" x14ac:dyDescent="0.25">
      <c r="B317" s="23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</row>
    <row r="318" spans="2:30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</row>
    <row r="319" spans="2:30" x14ac:dyDescent="0.25">
      <c r="B319" s="23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</row>
    <row r="320" spans="2:30" x14ac:dyDescent="0.25">
      <c r="B320" s="23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</row>
    <row r="321" spans="2:30" x14ac:dyDescent="0.25">
      <c r="B321" s="23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</row>
    <row r="322" spans="2:30" x14ac:dyDescent="0.25">
      <c r="B322" s="23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</row>
    <row r="323" spans="2:30" x14ac:dyDescent="0.25">
      <c r="B323" s="23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</row>
    <row r="324" spans="2:30" x14ac:dyDescent="0.25">
      <c r="B324" s="23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</row>
    <row r="325" spans="2:30" x14ac:dyDescent="0.25">
      <c r="B325" s="23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</row>
    <row r="326" spans="2:30" x14ac:dyDescent="0.25">
      <c r="B326" s="23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</row>
    <row r="327" spans="2:30" x14ac:dyDescent="0.25">
      <c r="B327" s="23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</row>
    <row r="328" spans="2:30" x14ac:dyDescent="0.25">
      <c r="B328" s="23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</row>
    <row r="329" spans="2:30" x14ac:dyDescent="0.25">
      <c r="B329" s="23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</row>
    <row r="330" spans="2:30" x14ac:dyDescent="0.25">
      <c r="B330" s="23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</row>
    <row r="331" spans="2:30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</row>
    <row r="332" spans="2:30" x14ac:dyDescent="0.25">
      <c r="B332" s="23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</row>
    <row r="333" spans="2:30" x14ac:dyDescent="0.25">
      <c r="B333" s="23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</row>
    <row r="334" spans="2:30" x14ac:dyDescent="0.25">
      <c r="B334" s="23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</row>
    <row r="335" spans="2:30" x14ac:dyDescent="0.25">
      <c r="B335" s="23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</row>
    <row r="336" spans="2:30" x14ac:dyDescent="0.25">
      <c r="B336" s="23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</row>
    <row r="337" spans="2:30" x14ac:dyDescent="0.25">
      <c r="B337" s="23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</row>
    <row r="338" spans="2:30" x14ac:dyDescent="0.25">
      <c r="B338" s="23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</row>
    <row r="339" spans="2:30" x14ac:dyDescent="0.25">
      <c r="B339" s="23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</row>
    <row r="340" spans="2:30" x14ac:dyDescent="0.25">
      <c r="B340" s="23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</row>
    <row r="341" spans="2:30" x14ac:dyDescent="0.25">
      <c r="B341" s="23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</row>
    <row r="342" spans="2:30" x14ac:dyDescent="0.25">
      <c r="B342" s="23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</row>
    <row r="343" spans="2:30" x14ac:dyDescent="0.25">
      <c r="B343" s="23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</row>
    <row r="344" spans="2:30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</row>
    <row r="345" spans="2:30" x14ac:dyDescent="0.25">
      <c r="B345" s="23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</row>
    <row r="346" spans="2:30" x14ac:dyDescent="0.25">
      <c r="B346" s="23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</row>
    <row r="347" spans="2:30" x14ac:dyDescent="0.25">
      <c r="B347" s="23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</row>
    <row r="348" spans="2:30" x14ac:dyDescent="0.25">
      <c r="B348" s="23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</row>
    <row r="349" spans="2:30" x14ac:dyDescent="0.25">
      <c r="B349" s="23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</row>
    <row r="350" spans="2:30" x14ac:dyDescent="0.25">
      <c r="B350" s="23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</row>
    <row r="351" spans="2:30" x14ac:dyDescent="0.25">
      <c r="B351" s="23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</row>
    <row r="352" spans="2:30" x14ac:dyDescent="0.25">
      <c r="B352" s="23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</row>
    <row r="353" spans="2:30" x14ac:dyDescent="0.25">
      <c r="B353" s="23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</row>
    <row r="354" spans="2:30" x14ac:dyDescent="0.25">
      <c r="B354" s="23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</row>
    <row r="355" spans="2:30" x14ac:dyDescent="0.25">
      <c r="B355" s="23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</row>
    <row r="356" spans="2:30" x14ac:dyDescent="0.25">
      <c r="B356" s="23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</row>
    <row r="357" spans="2:30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</row>
    <row r="358" spans="2:30" x14ac:dyDescent="0.25">
      <c r="B358" s="23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</row>
    <row r="359" spans="2:30" x14ac:dyDescent="0.25">
      <c r="B359" s="23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</row>
    <row r="360" spans="2:30" x14ac:dyDescent="0.25">
      <c r="B360" s="23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</row>
    <row r="361" spans="2:30" x14ac:dyDescent="0.25">
      <c r="B361" s="23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</row>
    <row r="362" spans="2:30" x14ac:dyDescent="0.25">
      <c r="B362" s="23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</row>
    <row r="363" spans="2:30" x14ac:dyDescent="0.25">
      <c r="B363" s="23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</row>
    <row r="364" spans="2:30" x14ac:dyDescent="0.25">
      <c r="B364" s="23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</row>
    <row r="365" spans="2:30" x14ac:dyDescent="0.25">
      <c r="B365" s="23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</row>
    <row r="366" spans="2:30" x14ac:dyDescent="0.25">
      <c r="B366" s="23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</row>
    <row r="367" spans="2:30" x14ac:dyDescent="0.25">
      <c r="B367" s="23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</row>
    <row r="368" spans="2:30" x14ac:dyDescent="0.25">
      <c r="B368" s="23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</row>
    <row r="369" spans="2:30" x14ac:dyDescent="0.25">
      <c r="B369" s="23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</row>
    <row r="370" spans="2:30" x14ac:dyDescent="0.25">
      <c r="B370" s="23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</row>
    <row r="371" spans="2:30" x14ac:dyDescent="0.25">
      <c r="B371" s="23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</row>
    <row r="372" spans="2:30" x14ac:dyDescent="0.25">
      <c r="B372" s="23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</row>
    <row r="373" spans="2:30" x14ac:dyDescent="0.25">
      <c r="B373" s="23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</row>
    <row r="374" spans="2:30" x14ac:dyDescent="0.25">
      <c r="B374" s="23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</row>
    <row r="375" spans="2:30" x14ac:dyDescent="0.25">
      <c r="B375" s="23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</row>
    <row r="376" spans="2:30" x14ac:dyDescent="0.25">
      <c r="B376" s="23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</row>
    <row r="377" spans="2:30" x14ac:dyDescent="0.25">
      <c r="B377" s="23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</row>
    <row r="378" spans="2:30" x14ac:dyDescent="0.25">
      <c r="B378" s="23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</row>
    <row r="379" spans="2:30" x14ac:dyDescent="0.25">
      <c r="B379" s="23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</row>
    <row r="380" spans="2:30" x14ac:dyDescent="0.25">
      <c r="B380" s="23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</row>
    <row r="381" spans="2:30" x14ac:dyDescent="0.25">
      <c r="B381" s="23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</row>
    <row r="382" spans="2:30" x14ac:dyDescent="0.25">
      <c r="B382" s="23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</row>
    <row r="383" spans="2:30" x14ac:dyDescent="0.25">
      <c r="B383" s="23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</row>
    <row r="384" spans="2:30" x14ac:dyDescent="0.25">
      <c r="B384" s="23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</row>
    <row r="385" spans="2:30" x14ac:dyDescent="0.25">
      <c r="B385" s="23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</row>
    <row r="386" spans="2:30" x14ac:dyDescent="0.25">
      <c r="B386" s="23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</row>
    <row r="387" spans="2:30" x14ac:dyDescent="0.25">
      <c r="B387" s="23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</row>
    <row r="388" spans="2:30" x14ac:dyDescent="0.25">
      <c r="B388" s="23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</row>
    <row r="389" spans="2:30" x14ac:dyDescent="0.25">
      <c r="B389" s="23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</row>
    <row r="390" spans="2:30" x14ac:dyDescent="0.25">
      <c r="B390" s="23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</row>
    <row r="391" spans="2:30" x14ac:dyDescent="0.25">
      <c r="B391" s="23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</row>
    <row r="392" spans="2:30" x14ac:dyDescent="0.25">
      <c r="B392" s="23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</row>
    <row r="393" spans="2:30" x14ac:dyDescent="0.25">
      <c r="B393" s="23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</row>
    <row r="394" spans="2:30" x14ac:dyDescent="0.25">
      <c r="B394" s="23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</row>
    <row r="395" spans="2:30" x14ac:dyDescent="0.25">
      <c r="B395" s="23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</row>
    <row r="396" spans="2:30" x14ac:dyDescent="0.25">
      <c r="B396" s="23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</row>
    <row r="397" spans="2:30" x14ac:dyDescent="0.25">
      <c r="B397" s="23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</row>
    <row r="398" spans="2:30" x14ac:dyDescent="0.25">
      <c r="B398" s="23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</row>
    <row r="399" spans="2:30" x14ac:dyDescent="0.25">
      <c r="B399" s="23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</row>
    <row r="400" spans="2:30" x14ac:dyDescent="0.25">
      <c r="B400" s="23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</row>
    <row r="401" spans="2:30" x14ac:dyDescent="0.25">
      <c r="B401" s="23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</row>
    <row r="402" spans="2:30" x14ac:dyDescent="0.25">
      <c r="B402" s="23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</row>
    <row r="403" spans="2:30" x14ac:dyDescent="0.25">
      <c r="B403" s="23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</row>
    <row r="404" spans="2:30" x14ac:dyDescent="0.25">
      <c r="B404" s="23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</row>
    <row r="405" spans="2:30" x14ac:dyDescent="0.25">
      <c r="B405" s="23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</row>
    <row r="406" spans="2:30" x14ac:dyDescent="0.25">
      <c r="B406" s="23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</row>
    <row r="407" spans="2:30" x14ac:dyDescent="0.25">
      <c r="B407" s="23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</row>
    <row r="408" spans="2:30" x14ac:dyDescent="0.25">
      <c r="B408" s="23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</row>
    <row r="409" spans="2:30" x14ac:dyDescent="0.25">
      <c r="B409" s="23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</row>
    <row r="410" spans="2:30" x14ac:dyDescent="0.25">
      <c r="B410" s="23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</row>
    <row r="411" spans="2:30" x14ac:dyDescent="0.25">
      <c r="B411" s="23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</row>
    <row r="412" spans="2:30" x14ac:dyDescent="0.25">
      <c r="B412" s="23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</row>
    <row r="413" spans="2:30" x14ac:dyDescent="0.25">
      <c r="B413" s="23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</row>
    <row r="414" spans="2:30" x14ac:dyDescent="0.25">
      <c r="B414" s="23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</row>
    <row r="415" spans="2:30" x14ac:dyDescent="0.25">
      <c r="B415" s="23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</row>
    <row r="416" spans="2:30" x14ac:dyDescent="0.25">
      <c r="B416" s="23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</row>
    <row r="417" spans="2:30" x14ac:dyDescent="0.25">
      <c r="B417" s="23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</row>
    <row r="418" spans="2:30" x14ac:dyDescent="0.25">
      <c r="B418" s="23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</row>
    <row r="419" spans="2:30" x14ac:dyDescent="0.25">
      <c r="B419" s="23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</row>
    <row r="420" spans="2:30" x14ac:dyDescent="0.25">
      <c r="B420" s="23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</row>
    <row r="421" spans="2:30" x14ac:dyDescent="0.25">
      <c r="B421" s="23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</row>
    <row r="422" spans="2:30" x14ac:dyDescent="0.25">
      <c r="B422" s="23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</row>
    <row r="423" spans="2:30" x14ac:dyDescent="0.25">
      <c r="B423" s="23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</row>
    <row r="424" spans="2:30" x14ac:dyDescent="0.25">
      <c r="B424" s="23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</row>
    <row r="425" spans="2:30" x14ac:dyDescent="0.25">
      <c r="B425" s="23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</row>
    <row r="426" spans="2:30" x14ac:dyDescent="0.25">
      <c r="B426" s="23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</row>
    <row r="427" spans="2:30" x14ac:dyDescent="0.25">
      <c r="B427" s="23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</row>
    <row r="428" spans="2:30" x14ac:dyDescent="0.25">
      <c r="B428" s="23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</row>
    <row r="429" spans="2:30" x14ac:dyDescent="0.25">
      <c r="B429" s="23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</row>
    <row r="430" spans="2:30" x14ac:dyDescent="0.25">
      <c r="B430" s="23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</row>
    <row r="431" spans="2:30" x14ac:dyDescent="0.25">
      <c r="B431" s="23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</row>
    <row r="432" spans="2:30" x14ac:dyDescent="0.25">
      <c r="B432" s="23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</row>
    <row r="433" spans="2:30" x14ac:dyDescent="0.25">
      <c r="B433" s="23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</row>
    <row r="434" spans="2:30" x14ac:dyDescent="0.25">
      <c r="B434" s="23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</row>
    <row r="435" spans="2:30" x14ac:dyDescent="0.25">
      <c r="B435" s="23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</row>
    <row r="436" spans="2:30" x14ac:dyDescent="0.25">
      <c r="B436" s="23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</row>
    <row r="437" spans="2:30" x14ac:dyDescent="0.25">
      <c r="B437" s="23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</row>
    <row r="438" spans="2:30" x14ac:dyDescent="0.25">
      <c r="B438" s="23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</row>
    <row r="439" spans="2:30" x14ac:dyDescent="0.25">
      <c r="B439" s="23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</row>
    <row r="440" spans="2:30" x14ac:dyDescent="0.25">
      <c r="B440" s="23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</row>
    <row r="441" spans="2:30" x14ac:dyDescent="0.25">
      <c r="B441" s="23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</row>
    <row r="442" spans="2:30" x14ac:dyDescent="0.25">
      <c r="B442" s="23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</row>
    <row r="443" spans="2:30" x14ac:dyDescent="0.25">
      <c r="B443" s="23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</row>
    <row r="444" spans="2:30" x14ac:dyDescent="0.25">
      <c r="B444" s="23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</row>
    <row r="445" spans="2:30" x14ac:dyDescent="0.25">
      <c r="B445" s="23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</row>
    <row r="446" spans="2:30" x14ac:dyDescent="0.25">
      <c r="B446" s="23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</row>
    <row r="447" spans="2:30" x14ac:dyDescent="0.25">
      <c r="B447" s="23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</row>
    <row r="448" spans="2:30" x14ac:dyDescent="0.25">
      <c r="B448" s="23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</row>
    <row r="449" spans="2:30" x14ac:dyDescent="0.25">
      <c r="B449" s="23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</row>
    <row r="450" spans="2:30" x14ac:dyDescent="0.25">
      <c r="B450" s="23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</row>
    <row r="451" spans="2:30" x14ac:dyDescent="0.25">
      <c r="B451" s="23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</row>
    <row r="452" spans="2:30" x14ac:dyDescent="0.25">
      <c r="B452" s="23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</row>
    <row r="453" spans="2:30" x14ac:dyDescent="0.25">
      <c r="B453" s="23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</row>
    <row r="454" spans="2:30" x14ac:dyDescent="0.25">
      <c r="B454" s="23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</row>
    <row r="455" spans="2:30" x14ac:dyDescent="0.25">
      <c r="B455" s="23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</row>
    <row r="456" spans="2:30" x14ac:dyDescent="0.25">
      <c r="B456" s="23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</row>
    <row r="457" spans="2:30" x14ac:dyDescent="0.25">
      <c r="B457" s="23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</row>
    <row r="458" spans="2:30" x14ac:dyDescent="0.25">
      <c r="B458" s="23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</row>
    <row r="459" spans="2:30" x14ac:dyDescent="0.25">
      <c r="B459" s="23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</row>
    <row r="460" spans="2:30" x14ac:dyDescent="0.25">
      <c r="B460" s="23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</row>
    <row r="461" spans="2:30" x14ac:dyDescent="0.25">
      <c r="B461" s="23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</row>
    <row r="462" spans="2:30" x14ac:dyDescent="0.25">
      <c r="B462" s="23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</row>
    <row r="463" spans="2:30" x14ac:dyDescent="0.25">
      <c r="B463" s="23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</row>
    <row r="464" spans="2:30" x14ac:dyDescent="0.25">
      <c r="B464" s="23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</row>
    <row r="465" spans="2:30" x14ac:dyDescent="0.25">
      <c r="B465" s="23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</row>
    <row r="466" spans="2:30" x14ac:dyDescent="0.25">
      <c r="B466" s="23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</row>
    <row r="467" spans="2:30" x14ac:dyDescent="0.25">
      <c r="B467" s="23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</row>
    <row r="468" spans="2:30" x14ac:dyDescent="0.25">
      <c r="B468" s="23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</row>
    <row r="469" spans="2:30" x14ac:dyDescent="0.25">
      <c r="B469" s="23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</row>
    <row r="470" spans="2:30" x14ac:dyDescent="0.25">
      <c r="B470" s="23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</row>
    <row r="471" spans="2:30" x14ac:dyDescent="0.25">
      <c r="B471" s="23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</row>
    <row r="472" spans="2:30" x14ac:dyDescent="0.25">
      <c r="B472" s="23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</row>
    <row r="473" spans="2:30" x14ac:dyDescent="0.25">
      <c r="B473" s="23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</row>
    <row r="474" spans="2:30" x14ac:dyDescent="0.25">
      <c r="B474" s="23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</row>
    <row r="475" spans="2:30" x14ac:dyDescent="0.25">
      <c r="B475" s="23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</row>
    <row r="476" spans="2:30" x14ac:dyDescent="0.25">
      <c r="B476" s="23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</row>
    <row r="477" spans="2:30" x14ac:dyDescent="0.25">
      <c r="B477" s="23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</row>
    <row r="478" spans="2:30" x14ac:dyDescent="0.25">
      <c r="B478" s="23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</row>
    <row r="479" spans="2:30" x14ac:dyDescent="0.25"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</row>
    <row r="480" spans="2:30" x14ac:dyDescent="0.25"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</row>
    <row r="481" spans="16:27" x14ac:dyDescent="0.25"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</row>
    <row r="482" spans="16:27" x14ac:dyDescent="0.25"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</row>
    <row r="483" spans="16:27" x14ac:dyDescent="0.25"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</row>
    <row r="484" spans="16:27" x14ac:dyDescent="0.25"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</row>
    <row r="485" spans="16:27" x14ac:dyDescent="0.25"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</row>
    <row r="486" spans="16:27" x14ac:dyDescent="0.25"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</row>
  </sheetData>
  <mergeCells count="23">
    <mergeCell ref="B64:C64"/>
    <mergeCell ref="D26:H26"/>
    <mergeCell ref="B6:G6"/>
    <mergeCell ref="B7:G7"/>
    <mergeCell ref="B24:K24"/>
    <mergeCell ref="C40:C41"/>
    <mergeCell ref="B47:C47"/>
    <mergeCell ref="B22:K22"/>
    <mergeCell ref="B25:K25"/>
    <mergeCell ref="V26:W26"/>
    <mergeCell ref="T27:V27"/>
    <mergeCell ref="W27:X27"/>
    <mergeCell ref="S41:T41"/>
    <mergeCell ref="S42:T42"/>
    <mergeCell ref="R35:X35"/>
    <mergeCell ref="R36:X36"/>
    <mergeCell ref="R37:R38"/>
    <mergeCell ref="S37:T38"/>
    <mergeCell ref="U37:V37"/>
    <mergeCell ref="W37:X37"/>
    <mergeCell ref="R27:S28"/>
    <mergeCell ref="S39:T39"/>
    <mergeCell ref="S40:T40"/>
  </mergeCells>
  <dataValidations count="3">
    <dataValidation type="list" allowBlank="1" showInputMessage="1" showErrorMessage="1" sqref="F43">
      <formula1>$R$39:$R$42</formula1>
    </dataValidation>
    <dataValidation type="list" allowBlank="1" showInputMessage="1" showErrorMessage="1" sqref="C42">
      <formula1>$S$44:$S$47</formula1>
    </dataValidation>
    <dataValidation type="list" allowBlank="1" showInputMessage="1" showErrorMessage="1" sqref="C43">
      <formula1>$R$45:$R$47</formula1>
    </dataValidation>
  </dataValidations>
  <hyperlinks>
    <hyperlink ref="D5" r:id="rId1"/>
  </hyperlinks>
  <pageMargins left="0.19685039370078741" right="0.15748031496062992" top="0.15748031496062992" bottom="0.19685039370078741" header="0" footer="0"/>
  <pageSetup paperSize="9" scale="44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3CC33"/>
  </sheetPr>
  <dimension ref="A1:AR526"/>
  <sheetViews>
    <sheetView zoomScale="70" zoomScaleNormal="70" workbookViewId="0">
      <selection activeCell="B26" sqref="B26"/>
    </sheetView>
  </sheetViews>
  <sheetFormatPr defaultColWidth="11" defaultRowHeight="15" x14ac:dyDescent="0.25"/>
  <cols>
    <col min="1" max="1" width="3.75" style="24" customWidth="1"/>
    <col min="2" max="2" width="49.25" style="3" customWidth="1"/>
    <col min="3" max="3" width="10" customWidth="1"/>
    <col min="4" max="4" width="9.375" customWidth="1"/>
    <col min="5" max="5" width="7.875" customWidth="1"/>
    <col min="6" max="6" width="3.625" customWidth="1"/>
    <col min="7" max="7" width="14.5" customWidth="1"/>
    <col min="8" max="8" width="13.75" customWidth="1"/>
    <col min="9" max="10" width="0" hidden="1" customWidth="1"/>
    <col min="11" max="11" width="12.125" customWidth="1"/>
    <col min="12" max="12" width="15" customWidth="1"/>
    <col min="13" max="13" width="0.75" customWidth="1"/>
    <col min="14" max="14" width="14.5" customWidth="1"/>
    <col min="15" max="15" width="19.875" customWidth="1"/>
    <col min="16" max="16" width="0.75" customWidth="1"/>
    <col min="17" max="17" width="6.625" customWidth="1"/>
    <col min="18" max="18" width="25.125" customWidth="1"/>
    <col min="22" max="22" width="12.5" customWidth="1"/>
    <col min="24" max="24" width="9" customWidth="1"/>
  </cols>
  <sheetData>
    <row r="1" spans="1:44" s="24" customFormat="1" x14ac:dyDescent="0.25">
      <c r="B1" s="23"/>
    </row>
    <row r="2" spans="1:44" x14ac:dyDescent="0.25">
      <c r="B2" s="23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</row>
    <row r="3" spans="1:44" ht="16.5" x14ac:dyDescent="0.25">
      <c r="B3" s="23"/>
      <c r="C3" s="24"/>
      <c r="D3" s="25" t="s">
        <v>25</v>
      </c>
      <c r="E3" s="25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</row>
    <row r="4" spans="1:44" x14ac:dyDescent="0.25">
      <c r="B4" s="2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</row>
    <row r="5" spans="1:44" ht="21" x14ac:dyDescent="0.35">
      <c r="B5" s="14"/>
      <c r="C5" s="22"/>
      <c r="D5" s="32" t="s">
        <v>26</v>
      </c>
      <c r="E5" s="32"/>
      <c r="F5" s="22"/>
      <c r="G5" s="26" t="s">
        <v>27</v>
      </c>
      <c r="H5" s="26"/>
      <c r="I5" s="26"/>
      <c r="J5" s="26"/>
      <c r="K5" s="26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</row>
    <row r="6" spans="1:44" ht="19.5" customHeight="1" x14ac:dyDescent="0.3">
      <c r="B6" s="204"/>
      <c r="C6" s="204"/>
      <c r="D6" s="204"/>
      <c r="E6" s="204"/>
      <c r="F6" s="204"/>
      <c r="G6" s="204"/>
      <c r="H6" s="26"/>
      <c r="I6" s="26"/>
      <c r="J6" s="26"/>
      <c r="K6" s="26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</row>
    <row r="7" spans="1:44" ht="18.75" x14ac:dyDescent="0.3">
      <c r="B7" s="204"/>
      <c r="C7" s="204"/>
      <c r="D7" s="204"/>
      <c r="E7" s="204"/>
      <c r="F7" s="204"/>
      <c r="G7" s="204"/>
      <c r="H7" s="26"/>
      <c r="I7" s="26"/>
      <c r="J7" s="26"/>
      <c r="K7" s="26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</row>
    <row r="8" spans="1:44" ht="18" customHeight="1" x14ac:dyDescent="0.35">
      <c r="B8" s="94" t="s">
        <v>91</v>
      </c>
      <c r="C8" s="22"/>
      <c r="D8" s="22"/>
      <c r="E8" s="22"/>
      <c r="F8" s="22"/>
      <c r="G8" s="22"/>
      <c r="H8" s="26"/>
      <c r="I8" s="26"/>
      <c r="J8" s="26"/>
      <c r="K8" s="26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</row>
    <row r="9" spans="1:44" s="6" customFormat="1" ht="24.75" customHeight="1" x14ac:dyDescent="0.35">
      <c r="A9" s="122"/>
      <c r="B9" s="94" t="s">
        <v>112</v>
      </c>
      <c r="C9" s="13"/>
      <c r="D9" s="13"/>
      <c r="E9" s="13"/>
      <c r="F9" s="13"/>
      <c r="G9" s="13"/>
      <c r="H9" s="27"/>
      <c r="I9" s="27"/>
      <c r="J9" s="27"/>
      <c r="K9" s="27"/>
      <c r="L9" s="33"/>
      <c r="M9" s="4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</row>
    <row r="10" spans="1:44" s="6" customFormat="1" ht="23.25" customHeight="1" x14ac:dyDescent="0.3">
      <c r="A10" s="122"/>
      <c r="B10" s="29" t="s">
        <v>79</v>
      </c>
      <c r="C10" s="13"/>
      <c r="D10" s="13"/>
      <c r="E10" s="13"/>
      <c r="F10" s="13"/>
      <c r="G10" s="13"/>
      <c r="H10" s="27"/>
      <c r="I10" s="27"/>
      <c r="J10" s="27"/>
      <c r="K10" s="27"/>
      <c r="L10" s="33"/>
      <c r="M10" s="4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</row>
    <row r="11" spans="1:44" s="6" customFormat="1" ht="18" customHeight="1" x14ac:dyDescent="0.25">
      <c r="A11" s="122"/>
      <c r="B11" s="13" t="s">
        <v>80</v>
      </c>
      <c r="C11" s="13"/>
      <c r="D11" s="13"/>
      <c r="E11" s="13"/>
      <c r="F11" s="13"/>
      <c r="G11" s="13"/>
      <c r="H11" s="13"/>
      <c r="I11" s="13"/>
      <c r="J11" s="13"/>
      <c r="K11" s="13"/>
      <c r="L11" s="33"/>
      <c r="M11" s="4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</row>
    <row r="12" spans="1:44" s="6" customFormat="1" ht="17.25" customHeight="1" x14ac:dyDescent="0.25">
      <c r="A12" s="122"/>
      <c r="B12" s="13" t="s">
        <v>81</v>
      </c>
      <c r="C12" s="13"/>
      <c r="D12" s="13"/>
      <c r="E12" s="13"/>
      <c r="F12" s="13"/>
      <c r="G12" s="13"/>
      <c r="H12" s="13"/>
      <c r="I12" s="13"/>
      <c r="J12" s="13"/>
      <c r="K12" s="13"/>
      <c r="L12" s="85"/>
      <c r="M12" s="85"/>
      <c r="N12" s="85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</row>
    <row r="13" spans="1:44" s="6" customFormat="1" ht="15.75" x14ac:dyDescent="0.25">
      <c r="A13" s="122"/>
      <c r="B13" s="13" t="s">
        <v>82</v>
      </c>
      <c r="C13" s="13"/>
      <c r="D13" s="13"/>
      <c r="E13" s="13"/>
      <c r="F13" s="13"/>
      <c r="G13" s="13"/>
      <c r="H13" s="13"/>
      <c r="I13" s="13"/>
      <c r="J13" s="13"/>
      <c r="K13" s="13"/>
      <c r="L13" s="33"/>
      <c r="M13" s="4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</row>
    <row r="14" spans="1:44" s="6" customFormat="1" ht="15.75" x14ac:dyDescent="0.25">
      <c r="A14" s="122"/>
      <c r="B14" s="13" t="s">
        <v>83</v>
      </c>
      <c r="C14" s="13"/>
      <c r="D14" s="13"/>
      <c r="E14" s="13"/>
      <c r="F14" s="13"/>
      <c r="G14" s="13"/>
      <c r="H14" s="13"/>
      <c r="I14" s="13"/>
      <c r="J14" s="13"/>
      <c r="K14" s="13"/>
      <c r="L14" s="33"/>
      <c r="M14" s="4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</row>
    <row r="15" spans="1:44" s="6" customFormat="1" ht="15.75" x14ac:dyDescent="0.25">
      <c r="A15" s="122"/>
      <c r="B15" s="13" t="s">
        <v>67</v>
      </c>
      <c r="C15" s="13"/>
      <c r="D15" s="13"/>
      <c r="E15" s="13"/>
      <c r="F15" s="13"/>
      <c r="G15" s="13"/>
      <c r="H15" s="13"/>
      <c r="I15" s="13"/>
      <c r="J15" s="13"/>
      <c r="K15" s="13"/>
      <c r="L15" s="33"/>
      <c r="M15" s="4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</row>
    <row r="16" spans="1:44" s="6" customFormat="1" ht="15.75" x14ac:dyDescent="0.25">
      <c r="A16" s="122"/>
      <c r="B16" s="13" t="s">
        <v>86</v>
      </c>
      <c r="C16" s="13"/>
      <c r="D16" s="13"/>
      <c r="E16" s="13"/>
      <c r="F16" s="13"/>
      <c r="G16" s="13"/>
      <c r="H16" s="13"/>
      <c r="I16" s="13"/>
      <c r="J16" s="13"/>
      <c r="K16" s="13"/>
      <c r="L16" s="42"/>
      <c r="M16" s="42"/>
      <c r="N16" s="29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</row>
    <row r="17" spans="1:44" s="6" customFormat="1" ht="15.75" x14ac:dyDescent="0.25">
      <c r="A17" s="122"/>
      <c r="B17" s="30" t="s">
        <v>111</v>
      </c>
      <c r="C17" s="13"/>
      <c r="D17" s="13"/>
      <c r="E17" s="13"/>
      <c r="F17" s="13"/>
      <c r="G17" s="13"/>
      <c r="H17" s="13"/>
      <c r="I17" s="13"/>
      <c r="J17" s="13"/>
      <c r="K17" s="13"/>
      <c r="L17" s="33"/>
      <c r="M17" s="4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</row>
    <row r="18" spans="1:44" s="6" customFormat="1" ht="15.75" x14ac:dyDescent="0.25">
      <c r="A18" s="122"/>
      <c r="B18" s="13" t="s">
        <v>85</v>
      </c>
      <c r="C18" s="13"/>
      <c r="D18" s="13"/>
      <c r="E18" s="13"/>
      <c r="F18" s="13"/>
      <c r="G18" s="13"/>
      <c r="H18" s="13"/>
      <c r="I18" s="13"/>
      <c r="J18" s="13"/>
      <c r="K18" s="13"/>
      <c r="L18" s="33"/>
      <c r="M18" s="4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</row>
    <row r="19" spans="1:44" s="6" customFormat="1" ht="17.25" customHeight="1" x14ac:dyDescent="0.25">
      <c r="A19" s="122"/>
      <c r="B19" s="13" t="s">
        <v>84</v>
      </c>
      <c r="C19" s="13"/>
      <c r="D19" s="13"/>
      <c r="E19" s="13"/>
      <c r="F19" s="13"/>
      <c r="G19" s="13"/>
      <c r="H19" s="13"/>
      <c r="I19" s="13"/>
      <c r="J19" s="13"/>
      <c r="K19" s="13"/>
      <c r="L19" s="33"/>
      <c r="M19" s="4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</row>
    <row r="20" spans="1:44" s="6" customFormat="1" ht="5.25" customHeight="1" x14ac:dyDescent="0.3">
      <c r="A20" s="122"/>
      <c r="B20" s="220"/>
      <c r="C20" s="13"/>
      <c r="D20" s="13"/>
      <c r="E20" s="13"/>
      <c r="F20" s="13"/>
      <c r="G20" s="13"/>
      <c r="H20" s="13"/>
      <c r="I20" s="13"/>
      <c r="J20" s="13"/>
      <c r="K20" s="13"/>
      <c r="L20" s="33"/>
      <c r="M20" s="4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</row>
    <row r="21" spans="1:44" s="6" customFormat="1" ht="23.25" customHeight="1" x14ac:dyDescent="0.3">
      <c r="A21" s="122"/>
      <c r="B21" s="160" t="s">
        <v>102</v>
      </c>
      <c r="C21" s="13"/>
      <c r="D21" s="13"/>
      <c r="E21" s="13"/>
      <c r="F21" s="13"/>
      <c r="G21" s="13"/>
      <c r="H21" s="13"/>
      <c r="I21" s="13"/>
      <c r="J21" s="13"/>
      <c r="K21" s="13"/>
      <c r="L21" s="33"/>
      <c r="M21" s="4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</row>
    <row r="22" spans="1:44" s="6" customFormat="1" ht="28.5" customHeight="1" x14ac:dyDescent="0.25">
      <c r="A22" s="122"/>
      <c r="B22" s="216" t="s">
        <v>69</v>
      </c>
      <c r="C22" s="216"/>
      <c r="D22" s="216"/>
      <c r="E22" s="216"/>
      <c r="F22" s="216"/>
      <c r="G22" s="216"/>
      <c r="H22" s="216"/>
      <c r="I22" s="216"/>
      <c r="J22" s="216"/>
      <c r="K22" s="216"/>
      <c r="L22" s="33"/>
      <c r="M22" s="4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</row>
    <row r="23" spans="1:44" s="6" customFormat="1" ht="17.25" customHeight="1" x14ac:dyDescent="0.35">
      <c r="A23" s="122"/>
      <c r="B23" s="92" t="s">
        <v>94</v>
      </c>
      <c r="C23" s="92"/>
      <c r="D23" s="92"/>
      <c r="E23" s="92"/>
      <c r="F23" s="92"/>
      <c r="G23" s="92"/>
      <c r="H23" s="92"/>
      <c r="I23" s="93"/>
      <c r="J23" s="93"/>
      <c r="K23" s="93"/>
      <c r="L23" s="33"/>
      <c r="M23" s="4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</row>
    <row r="24" spans="1:44" ht="23.25" customHeight="1" x14ac:dyDescent="0.25">
      <c r="B24" s="205" t="s">
        <v>101</v>
      </c>
      <c r="C24" s="205"/>
      <c r="D24" s="205"/>
      <c r="E24" s="205"/>
      <c r="F24" s="205"/>
      <c r="G24" s="205"/>
      <c r="H24" s="205"/>
      <c r="I24" s="205"/>
      <c r="J24" s="205"/>
      <c r="K24" s="205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</row>
    <row r="25" spans="1:44" ht="21" customHeight="1" x14ac:dyDescent="0.4">
      <c r="B25" s="209" t="s">
        <v>106</v>
      </c>
      <c r="C25" s="209"/>
      <c r="D25" s="209"/>
      <c r="E25" s="209"/>
      <c r="F25" s="209"/>
      <c r="G25" s="209"/>
      <c r="H25" s="209"/>
      <c r="I25" s="209"/>
      <c r="J25" s="209"/>
      <c r="K25" s="209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</row>
    <row r="26" spans="1:44" ht="18.75" x14ac:dyDescent="0.25">
      <c r="B26" s="23" t="str">
        <f>'Расходы за 10 лет'!B26</f>
        <v>Версия   1.18  2019-05-19</v>
      </c>
      <c r="C26" s="24"/>
      <c r="D26" s="203" t="s">
        <v>33</v>
      </c>
      <c r="E26" s="203"/>
      <c r="F26" s="203"/>
      <c r="G26" s="203"/>
      <c r="H26" s="203"/>
      <c r="K26" t="s">
        <v>66</v>
      </c>
      <c r="L26" t="s">
        <v>65</v>
      </c>
      <c r="O26" s="24"/>
      <c r="Q26" s="24"/>
      <c r="R26" s="213" t="s">
        <v>95</v>
      </c>
      <c r="S26" s="213"/>
      <c r="T26" s="213"/>
      <c r="U26" s="124">
        <f>C42</f>
        <v>2060</v>
      </c>
      <c r="V26" s="217" t="s">
        <v>96</v>
      </c>
      <c r="W26" s="217"/>
      <c r="X26" s="123">
        <f>C40</f>
        <v>0.52</v>
      </c>
      <c r="Y26" s="123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</row>
    <row r="27" spans="1:44" s="1" customFormat="1" ht="48" customHeight="1" x14ac:dyDescent="0.35">
      <c r="A27" s="31"/>
      <c r="B27" s="2" t="s">
        <v>23</v>
      </c>
      <c r="C27" s="2" t="s">
        <v>9</v>
      </c>
      <c r="D27" s="2" t="s">
        <v>11</v>
      </c>
      <c r="E27" s="116" t="s">
        <v>90</v>
      </c>
      <c r="F27" s="2"/>
      <c r="G27" s="163" t="s">
        <v>99</v>
      </c>
      <c r="H27" s="2" t="s">
        <v>100</v>
      </c>
      <c r="I27" s="2" t="s">
        <v>1</v>
      </c>
      <c r="J27" s="2" t="s">
        <v>0</v>
      </c>
      <c r="K27" s="161" t="s">
        <v>15</v>
      </c>
      <c r="L27" s="89" t="str">
        <f>CONCATENATE("Проточный 17кВт + RVA "," ",C42)</f>
        <v>Проточный 17кВт + RVA  2060</v>
      </c>
      <c r="M27" s="89"/>
      <c r="N27" s="89" t="str">
        <f>CONCATENATE("Накопительный 120 литров + RVA "," ",C42)</f>
        <v>Накопительный 120 литров + RVA  2060</v>
      </c>
      <c r="O27" s="119"/>
      <c r="P27" s="2"/>
      <c r="Q27" s="31"/>
      <c r="R27" s="31"/>
      <c r="S27" s="31"/>
      <c r="T27" s="128"/>
      <c r="U27" s="218" t="s">
        <v>98</v>
      </c>
      <c r="V27" s="218"/>
      <c r="W27" s="129" t="str">
        <f>IF(C43=1,"СИСТЕМА  А",IF(C43=2,"СИСТЕМА  В",IF(C43=3,"СИСТЕМА  С",)))</f>
        <v>СИСТЕМА  А</v>
      </c>
      <c r="X27" s="130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</row>
    <row r="28" spans="1:44" ht="18.75" x14ac:dyDescent="0.3">
      <c r="K28" s="1"/>
      <c r="L28" s="1"/>
      <c r="M28" s="1"/>
      <c r="N28" s="1"/>
      <c r="O28" s="31"/>
      <c r="P28" s="1"/>
      <c r="Q28" s="24"/>
      <c r="R28" s="210" t="s">
        <v>5</v>
      </c>
      <c r="S28" s="21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</row>
    <row r="29" spans="1:44" x14ac:dyDescent="0.25">
      <c r="B29" s="3" t="s">
        <v>20</v>
      </c>
      <c r="G29" t="s">
        <v>21</v>
      </c>
      <c r="H29" t="s">
        <v>21</v>
      </c>
      <c r="K29" t="s">
        <v>22</v>
      </c>
      <c r="L29" t="s">
        <v>28</v>
      </c>
      <c r="N29" t="s">
        <v>21</v>
      </c>
      <c r="O29" s="24"/>
      <c r="Q29" s="24"/>
      <c r="R29" s="7" t="s">
        <v>6</v>
      </c>
      <c r="S29" s="8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</row>
    <row r="30" spans="1:44" x14ac:dyDescent="0.25">
      <c r="B30" s="3" t="s">
        <v>39</v>
      </c>
      <c r="G30" s="221">
        <v>1.2</v>
      </c>
      <c r="H30" s="221">
        <v>1.9</v>
      </c>
      <c r="I30" s="221">
        <v>1.9</v>
      </c>
      <c r="J30" s="221">
        <v>1.9</v>
      </c>
      <c r="K30" s="221">
        <v>0</v>
      </c>
      <c r="L30" s="221">
        <v>0</v>
      </c>
      <c r="M30" s="221"/>
      <c r="N30" s="221">
        <v>1.2</v>
      </c>
      <c r="O30" s="24"/>
      <c r="Q30" s="24"/>
      <c r="R30" s="7" t="s">
        <v>7</v>
      </c>
      <c r="S30" s="18">
        <v>150</v>
      </c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</row>
    <row r="31" spans="1:44" ht="16.5" customHeight="1" x14ac:dyDescent="0.25">
      <c r="B31" s="2" t="s">
        <v>41</v>
      </c>
      <c r="C31" s="15">
        <v>2.5</v>
      </c>
      <c r="D31" s="15">
        <v>4</v>
      </c>
      <c r="E31">
        <f>D31*C31</f>
        <v>10</v>
      </c>
      <c r="G31">
        <f t="shared" ref="G31:H35" si="0">$E31</f>
        <v>10</v>
      </c>
      <c r="H31">
        <f t="shared" si="0"/>
        <v>10</v>
      </c>
      <c r="K31">
        <f t="shared" ref="K31:N35" si="1">$E31</f>
        <v>10</v>
      </c>
      <c r="L31">
        <f t="shared" si="1"/>
        <v>10</v>
      </c>
      <c r="N31">
        <f t="shared" si="1"/>
        <v>10</v>
      </c>
      <c r="O31" s="24"/>
      <c r="Q31" s="24"/>
      <c r="R31" s="7" t="s">
        <v>37</v>
      </c>
      <c r="S31" s="18">
        <v>7</v>
      </c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</row>
    <row r="32" spans="1:44" x14ac:dyDescent="0.25">
      <c r="B32" s="3" t="s">
        <v>17</v>
      </c>
      <c r="C32" s="15">
        <v>0.04</v>
      </c>
      <c r="D32" s="15">
        <v>4</v>
      </c>
      <c r="E32">
        <f>D32*C32</f>
        <v>0.16</v>
      </c>
      <c r="G32">
        <f t="shared" si="0"/>
        <v>0.16</v>
      </c>
      <c r="H32">
        <f t="shared" si="0"/>
        <v>0.16</v>
      </c>
      <c r="K32">
        <f t="shared" si="1"/>
        <v>0.16</v>
      </c>
      <c r="L32">
        <f t="shared" si="1"/>
        <v>0.16</v>
      </c>
      <c r="N32">
        <f t="shared" si="1"/>
        <v>0.16</v>
      </c>
      <c r="O32" s="24"/>
      <c r="Q32" s="24"/>
      <c r="R32" s="7" t="s">
        <v>38</v>
      </c>
      <c r="S32" s="18">
        <v>80</v>
      </c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</row>
    <row r="33" spans="2:44" x14ac:dyDescent="0.25">
      <c r="B33" s="3" t="s">
        <v>16</v>
      </c>
      <c r="C33" s="15">
        <v>0.2</v>
      </c>
      <c r="D33" s="15">
        <v>8</v>
      </c>
      <c r="E33">
        <f>D33*C33</f>
        <v>1.6</v>
      </c>
      <c r="G33">
        <f t="shared" si="0"/>
        <v>1.6</v>
      </c>
      <c r="H33">
        <f t="shared" si="0"/>
        <v>1.6</v>
      </c>
      <c r="K33">
        <f t="shared" si="1"/>
        <v>1.6</v>
      </c>
      <c r="L33">
        <f t="shared" si="1"/>
        <v>1.6</v>
      </c>
      <c r="N33">
        <f t="shared" si="1"/>
        <v>1.6</v>
      </c>
      <c r="O33" s="24"/>
      <c r="Q33" s="24"/>
      <c r="R33" s="9" t="s">
        <v>8</v>
      </c>
      <c r="S33" s="10">
        <f>4180/3600/1000*(S32-S31)*S30</f>
        <v>12.714166666666667</v>
      </c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</row>
    <row r="34" spans="2:44" x14ac:dyDescent="0.25">
      <c r="B34" s="3" t="s">
        <v>18</v>
      </c>
      <c r="C34" s="15">
        <v>1</v>
      </c>
      <c r="D34" s="15">
        <v>0</v>
      </c>
      <c r="E34">
        <f>D34*C34</f>
        <v>0</v>
      </c>
      <c r="G34">
        <f t="shared" si="0"/>
        <v>0</v>
      </c>
      <c r="H34">
        <f t="shared" si="0"/>
        <v>0</v>
      </c>
      <c r="K34">
        <f t="shared" si="1"/>
        <v>0</v>
      </c>
      <c r="L34">
        <f t="shared" si="1"/>
        <v>0</v>
      </c>
      <c r="N34">
        <f t="shared" si="1"/>
        <v>0</v>
      </c>
      <c r="O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</row>
    <row r="35" spans="2:44" ht="18.75" x14ac:dyDescent="0.25">
      <c r="B35" s="3" t="s">
        <v>19</v>
      </c>
      <c r="C35" s="15">
        <v>0.6</v>
      </c>
      <c r="D35" s="15">
        <v>4</v>
      </c>
      <c r="E35">
        <f>D35*C35</f>
        <v>2.4</v>
      </c>
      <c r="G35">
        <f t="shared" si="0"/>
        <v>2.4</v>
      </c>
      <c r="H35">
        <f t="shared" si="0"/>
        <v>2.4</v>
      </c>
      <c r="K35">
        <f t="shared" si="1"/>
        <v>2.4</v>
      </c>
      <c r="L35">
        <f t="shared" si="1"/>
        <v>2.4</v>
      </c>
      <c r="N35">
        <f t="shared" si="1"/>
        <v>2.4</v>
      </c>
      <c r="O35" s="24"/>
      <c r="Q35" s="24"/>
      <c r="R35" s="186" t="s">
        <v>42</v>
      </c>
      <c r="S35" s="187"/>
      <c r="T35" s="187"/>
      <c r="U35" s="187"/>
      <c r="V35" s="187"/>
      <c r="W35" s="187"/>
      <c r="X35" s="188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</row>
    <row r="36" spans="2:44" ht="18.75" customHeight="1" x14ac:dyDescent="0.25">
      <c r="B36" s="21" t="s">
        <v>29</v>
      </c>
      <c r="C36" s="15"/>
      <c r="D36" s="15"/>
      <c r="O36" s="24"/>
      <c r="Q36" s="24"/>
      <c r="R36" s="189" t="s">
        <v>52</v>
      </c>
      <c r="S36" s="190"/>
      <c r="T36" s="190"/>
      <c r="U36" s="190"/>
      <c r="V36" s="190"/>
      <c r="W36" s="190"/>
      <c r="X36" s="191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</row>
    <row r="37" spans="2:44" ht="27" customHeight="1" x14ac:dyDescent="0.25">
      <c r="B37" s="21" t="s">
        <v>29</v>
      </c>
      <c r="C37" s="16"/>
      <c r="D37" s="15"/>
      <c r="O37" s="24"/>
      <c r="Q37" s="24"/>
      <c r="R37" s="192" t="s">
        <v>47</v>
      </c>
      <c r="S37" s="194" t="s">
        <v>53</v>
      </c>
      <c r="T37" s="194"/>
      <c r="U37" s="196" t="s">
        <v>51</v>
      </c>
      <c r="V37" s="196"/>
      <c r="W37" s="196" t="s">
        <v>50</v>
      </c>
      <c r="X37" s="197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</row>
    <row r="38" spans="2:44" ht="15" customHeight="1" x14ac:dyDescent="0.25">
      <c r="B38" s="21" t="s">
        <v>29</v>
      </c>
      <c r="C38" s="15"/>
      <c r="D38" s="15"/>
      <c r="O38" s="24"/>
      <c r="Q38" s="24"/>
      <c r="R38" s="193"/>
      <c r="S38" s="195"/>
      <c r="T38" s="195"/>
      <c r="U38" s="62" t="s">
        <v>48</v>
      </c>
      <c r="V38" s="63" t="s">
        <v>49</v>
      </c>
      <c r="W38" s="55" t="s">
        <v>48</v>
      </c>
      <c r="X38" s="64" t="s">
        <v>49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</row>
    <row r="39" spans="2:44" ht="15" customHeight="1" thickBot="1" x14ac:dyDescent="0.3">
      <c r="B39" s="80" t="s">
        <v>73</v>
      </c>
      <c r="C39" s="81"/>
      <c r="D39" s="81"/>
      <c r="E39" s="81">
        <f>SUM(E30:E38)</f>
        <v>14.16</v>
      </c>
      <c r="G39" s="4">
        <f>SUM(G30:G38)</f>
        <v>15.36</v>
      </c>
      <c r="H39" s="4">
        <f>SUM(H30:H38)</f>
        <v>16.059999999999999</v>
      </c>
      <c r="I39" s="4">
        <f>SUM(I30:I38)</f>
        <v>1.9</v>
      </c>
      <c r="J39" s="4">
        <f>SUM(J30:J38)</f>
        <v>1.9</v>
      </c>
      <c r="K39" s="4">
        <f>SUM(K30:K38)</f>
        <v>14.16</v>
      </c>
      <c r="L39" s="4">
        <f>SUM(L30:L38)+L41</f>
        <v>7.5331200000000003</v>
      </c>
      <c r="M39" s="4"/>
      <c r="N39" s="4">
        <f>SUM(N30:N38)+N41</f>
        <v>8.7331199999999995</v>
      </c>
      <c r="O39" s="148"/>
      <c r="P39" s="4"/>
      <c r="Q39" s="24"/>
      <c r="R39" s="53" t="s">
        <v>43</v>
      </c>
      <c r="S39" s="182">
        <v>46</v>
      </c>
      <c r="T39" s="183"/>
      <c r="U39" s="56">
        <v>39</v>
      </c>
      <c r="V39" s="58">
        <v>26</v>
      </c>
      <c r="W39" s="56">
        <v>7</v>
      </c>
      <c r="X39" s="60">
        <v>20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</row>
    <row r="40" spans="2:44" ht="15" customHeight="1" thickTop="1" thickBot="1" x14ac:dyDescent="0.3">
      <c r="B40" s="168" t="s">
        <v>74</v>
      </c>
      <c r="C40" s="206">
        <f>IF(C42=2560,62%*E43,IF(C42=2550,57%*E43,IF(C42=2060,52%*E43,IF(C42=2050,46%*E43,""))))</f>
        <v>0.52</v>
      </c>
      <c r="D40" s="81"/>
      <c r="E40" s="81"/>
      <c r="G40" s="5">
        <f t="shared" ref="G40:N40" si="2">365*G39</f>
        <v>5606.4</v>
      </c>
      <c r="H40" s="5">
        <f t="shared" si="2"/>
        <v>5861.9</v>
      </c>
      <c r="I40" s="5">
        <f t="shared" si="2"/>
        <v>693.5</v>
      </c>
      <c r="J40" s="5">
        <f t="shared" si="2"/>
        <v>693.5</v>
      </c>
      <c r="K40" s="5">
        <f t="shared" si="2"/>
        <v>5168.3999999999996</v>
      </c>
      <c r="L40" s="5">
        <f t="shared" si="2"/>
        <v>2749.5888</v>
      </c>
      <c r="M40" s="5"/>
      <c r="N40" s="5">
        <f t="shared" si="2"/>
        <v>3187.5888</v>
      </c>
      <c r="O40" s="149"/>
      <c r="P40" s="5"/>
      <c r="Q40" s="24"/>
      <c r="R40" s="53" t="s">
        <v>44</v>
      </c>
      <c r="S40" s="182">
        <v>52</v>
      </c>
      <c r="T40" s="183"/>
      <c r="U40" s="56">
        <v>39</v>
      </c>
      <c r="V40" s="58">
        <v>22</v>
      </c>
      <c r="W40" s="56">
        <v>7</v>
      </c>
      <c r="X40" s="60">
        <v>23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</row>
    <row r="41" spans="2:44" ht="15" customHeight="1" thickTop="1" x14ac:dyDescent="0.25">
      <c r="B41" s="174" t="s">
        <v>78</v>
      </c>
      <c r="C41" s="207"/>
      <c r="D41" s="82"/>
      <c r="E41" s="83"/>
      <c r="F41" s="24"/>
      <c r="G41" s="24"/>
      <c r="H41" s="24"/>
      <c r="I41" s="24">
        <f>-$C$40*SUM(I31:I35)*0.9</f>
        <v>0</v>
      </c>
      <c r="J41" s="24">
        <f>-$C$40*SUM(J31:J35)*0.9</f>
        <v>0</v>
      </c>
      <c r="K41" s="24"/>
      <c r="L41" s="24">
        <f>-$C$40*SUM(L31:L35)*0.9</f>
        <v>-6.6268799999999999</v>
      </c>
      <c r="M41" s="24"/>
      <c r="N41" s="24">
        <f>-$C$40*SUM(N31:N35)*0.9</f>
        <v>-6.6268799999999999</v>
      </c>
      <c r="O41" s="24"/>
      <c r="Q41" s="24"/>
      <c r="R41" s="53" t="s">
        <v>45</v>
      </c>
      <c r="S41" s="182">
        <v>57</v>
      </c>
      <c r="T41" s="183"/>
      <c r="U41" s="56">
        <v>39</v>
      </c>
      <c r="V41" s="58">
        <v>19</v>
      </c>
      <c r="W41" s="56">
        <v>7</v>
      </c>
      <c r="X41" s="60">
        <v>26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</row>
    <row r="42" spans="2:44" ht="21" customHeight="1" x14ac:dyDescent="0.35">
      <c r="B42" s="173" t="s">
        <v>103</v>
      </c>
      <c r="C42" s="175">
        <v>2060</v>
      </c>
      <c r="D42" s="90"/>
      <c r="E42" s="90"/>
      <c r="F42" s="24"/>
      <c r="G42" s="24"/>
      <c r="H42" s="24"/>
      <c r="I42" s="24"/>
      <c r="J42" s="24"/>
      <c r="K42" s="24"/>
      <c r="L42" s="24"/>
      <c r="M42" s="24"/>
      <c r="N42" s="24"/>
      <c r="O42" s="24"/>
      <c r="Q42" s="24"/>
      <c r="R42" s="54" t="s">
        <v>46</v>
      </c>
      <c r="S42" s="184">
        <v>62</v>
      </c>
      <c r="T42" s="185"/>
      <c r="U42" s="57">
        <v>39</v>
      </c>
      <c r="V42" s="59">
        <v>16</v>
      </c>
      <c r="W42" s="57">
        <v>7</v>
      </c>
      <c r="X42" s="61">
        <v>30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</row>
    <row r="43" spans="2:44" ht="18" customHeight="1" x14ac:dyDescent="0.35">
      <c r="B43" s="173" t="s">
        <v>55</v>
      </c>
      <c r="C43" s="172">
        <v>1</v>
      </c>
      <c r="D43" s="83"/>
      <c r="E43" s="91">
        <f>IF(C43=1,1,IF(C43=2,0.5,IF(C43=3,0.6,)))</f>
        <v>1</v>
      </c>
      <c r="F43" s="24"/>
      <c r="G43" s="24"/>
      <c r="H43" s="24"/>
      <c r="I43" s="24"/>
      <c r="J43" s="24"/>
      <c r="K43" s="24"/>
      <c r="L43" s="24"/>
      <c r="M43" s="24"/>
      <c r="N43" s="24"/>
      <c r="O43" s="24"/>
      <c r="Q43" s="24"/>
      <c r="R43" s="68"/>
      <c r="S43" s="69"/>
      <c r="T43" s="69"/>
      <c r="U43" s="70"/>
      <c r="V43" s="70"/>
      <c r="W43" s="70"/>
      <c r="X43" s="71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</row>
    <row r="44" spans="2:44" ht="15" customHeight="1" x14ac:dyDescent="0.25">
      <c r="B44" s="166" t="s">
        <v>87</v>
      </c>
      <c r="C44" s="167"/>
      <c r="D44" s="81"/>
      <c r="E44" s="81" t="s">
        <v>31</v>
      </c>
      <c r="F44">
        <v>1</v>
      </c>
      <c r="G44" s="17">
        <v>20000</v>
      </c>
      <c r="H44" s="17">
        <v>40000</v>
      </c>
      <c r="I44" s="17">
        <v>6050</v>
      </c>
      <c r="J44" s="17">
        <v>6650</v>
      </c>
      <c r="K44" s="17">
        <v>30000</v>
      </c>
      <c r="L44" s="17">
        <v>23000</v>
      </c>
      <c r="M44" s="17"/>
      <c r="N44" s="17">
        <v>20000</v>
      </c>
      <c r="O44" s="24"/>
      <c r="Q44" s="24"/>
      <c r="R44" s="75"/>
      <c r="S44" s="76">
        <v>2050</v>
      </c>
      <c r="T44" s="73"/>
      <c r="U44" s="72"/>
      <c r="V44" s="72"/>
      <c r="W44" s="72"/>
      <c r="X44" s="72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</row>
    <row r="45" spans="2:44" ht="3" customHeight="1" x14ac:dyDescent="0.25">
      <c r="B45" s="166"/>
      <c r="C45" s="167"/>
      <c r="D45" s="81"/>
      <c r="E45" s="81"/>
      <c r="G45" s="17"/>
      <c r="H45" s="17"/>
      <c r="I45" s="17"/>
      <c r="J45" s="17"/>
      <c r="K45" s="17"/>
      <c r="L45" s="38">
        <f>L44*1.5</f>
        <v>34500</v>
      </c>
      <c r="M45" s="38"/>
      <c r="N45" s="38">
        <f>N44*1.5</f>
        <v>30000</v>
      </c>
      <c r="O45" s="24"/>
      <c r="Q45" s="24"/>
      <c r="R45" s="77">
        <v>1</v>
      </c>
      <c r="S45" s="78">
        <v>2060</v>
      </c>
      <c r="T45" s="74"/>
      <c r="U45" s="51"/>
      <c r="V45" s="51"/>
      <c r="W45" s="51"/>
      <c r="X45" s="51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</row>
    <row r="46" spans="2:44" ht="15" customHeight="1" thickBot="1" x14ac:dyDescent="0.3">
      <c r="B46" s="176" t="s">
        <v>71</v>
      </c>
      <c r="C46" s="177">
        <f>C42</f>
        <v>2060</v>
      </c>
      <c r="D46" s="81"/>
      <c r="E46" s="81" t="s">
        <v>31</v>
      </c>
      <c r="F46">
        <v>2</v>
      </c>
      <c r="G46" s="38">
        <f>G44*1.5</f>
        <v>30000</v>
      </c>
      <c r="H46" s="38">
        <f>H44*1.5</f>
        <v>60000</v>
      </c>
      <c r="I46" s="17"/>
      <c r="J46" s="17"/>
      <c r="K46" s="38">
        <f>K44*1.5</f>
        <v>45000</v>
      </c>
      <c r="L46" s="95">
        <f>IF(C42=2560,18900,IF(C42=2550,16900,IF(C42=2060,15300,IF(C42=2050,13400,""))))</f>
        <v>15300</v>
      </c>
      <c r="M46" s="95"/>
      <c r="N46" s="95">
        <f>IF(C42=2560,18900,IF(C42=2550,16900,IF(C42=2060,15300,IF(C42=2050,13400,""))))</f>
        <v>15300</v>
      </c>
      <c r="O46" s="24"/>
      <c r="Q46" s="24"/>
      <c r="R46" s="77">
        <v>2</v>
      </c>
      <c r="S46" s="78">
        <v>2550</v>
      </c>
      <c r="T46" s="74"/>
      <c r="U46" s="51"/>
      <c r="V46" s="51"/>
      <c r="W46" s="51"/>
      <c r="X46" s="51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</row>
    <row r="47" spans="2:44" ht="15.75" thickTop="1" x14ac:dyDescent="0.25">
      <c r="B47" s="146"/>
      <c r="C47" s="147"/>
      <c r="D47" s="147"/>
      <c r="E47" s="81" t="s">
        <v>31</v>
      </c>
      <c r="F47">
        <v>3</v>
      </c>
      <c r="G47" s="38">
        <f t="shared" ref="G47:H49" si="3">G46*1.5</f>
        <v>45000</v>
      </c>
      <c r="H47" s="38">
        <f t="shared" si="3"/>
        <v>90000</v>
      </c>
      <c r="I47" s="38">
        <f>I44*1.5</f>
        <v>9075</v>
      </c>
      <c r="J47" s="38">
        <f>J44*1.5</f>
        <v>9975</v>
      </c>
      <c r="K47" s="38">
        <f>K46*1.5</f>
        <v>67500</v>
      </c>
      <c r="L47" s="38">
        <f t="shared" ref="L47:N47" si="4">L45*1.5</f>
        <v>51750</v>
      </c>
      <c r="M47" s="38"/>
      <c r="N47" s="38">
        <f t="shared" si="4"/>
        <v>45000</v>
      </c>
      <c r="O47" s="24"/>
      <c r="Q47" s="24"/>
      <c r="R47" s="77">
        <v>3</v>
      </c>
      <c r="S47" s="78">
        <v>2560</v>
      </c>
      <c r="T47" s="74"/>
      <c r="U47" s="51"/>
      <c r="V47" s="51"/>
      <c r="W47" s="51"/>
      <c r="X47" s="51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</row>
    <row r="48" spans="2:44" ht="18.75" x14ac:dyDescent="0.3">
      <c r="B48" s="23"/>
      <c r="C48" s="24"/>
      <c r="D48" s="24"/>
      <c r="E48" t="s">
        <v>31</v>
      </c>
      <c r="F48">
        <v>4</v>
      </c>
      <c r="G48" s="38">
        <f t="shared" si="3"/>
        <v>67500</v>
      </c>
      <c r="H48" s="38">
        <f t="shared" si="3"/>
        <v>135000</v>
      </c>
      <c r="I48" s="39"/>
      <c r="J48" s="39"/>
      <c r="K48" s="38">
        <f>K47*1.5</f>
        <v>101250</v>
      </c>
      <c r="L48" s="38">
        <f>L47*1.5</f>
        <v>77625</v>
      </c>
      <c r="M48" s="38"/>
      <c r="N48" s="38">
        <f>N47*1.5</f>
        <v>67500</v>
      </c>
      <c r="O48" s="24"/>
      <c r="Q48" s="24"/>
      <c r="R48" s="117" t="s">
        <v>58</v>
      </c>
      <c r="S48" s="117"/>
      <c r="T48" s="117"/>
      <c r="U48" s="117"/>
      <c r="V48" s="117"/>
      <c r="W48" s="117"/>
      <c r="X48" s="117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</row>
    <row r="49" spans="2:44" ht="18.75" customHeight="1" x14ac:dyDescent="0.3">
      <c r="B49" s="208" t="s">
        <v>108</v>
      </c>
      <c r="C49" s="208"/>
      <c r="E49" t="s">
        <v>31</v>
      </c>
      <c r="F49">
        <v>5</v>
      </c>
      <c r="G49" s="38">
        <f t="shared" si="3"/>
        <v>101250</v>
      </c>
      <c r="H49" s="38">
        <f t="shared" si="3"/>
        <v>202500</v>
      </c>
      <c r="I49" s="39"/>
      <c r="J49" s="39"/>
      <c r="K49" s="38">
        <f>K48*1.5</f>
        <v>151875</v>
      </c>
      <c r="L49" s="38">
        <f>L48*1.5</f>
        <v>116437.5</v>
      </c>
      <c r="M49" s="38"/>
      <c r="N49" s="38">
        <f>N48*1.5</f>
        <v>101250</v>
      </c>
      <c r="O49" s="24"/>
      <c r="Q49" s="24"/>
      <c r="R49" s="214" t="s">
        <v>61</v>
      </c>
      <c r="S49" s="214"/>
      <c r="T49" s="214"/>
      <c r="U49" s="214"/>
      <c r="V49" s="214"/>
      <c r="W49" s="214"/>
      <c r="X49" s="21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</row>
    <row r="50" spans="2:44" ht="48" customHeight="1" x14ac:dyDescent="0.25">
      <c r="B50" s="219" t="s">
        <v>107</v>
      </c>
      <c r="C50" s="112">
        <v>1</v>
      </c>
      <c r="E50" s="3"/>
      <c r="F50" s="3"/>
      <c r="G50" s="163" t="str">
        <f>G27</f>
        <v>Накопительный нагреватель        120 литров</v>
      </c>
      <c r="H50" s="119" t="str">
        <f>H27</f>
        <v>Накопительный нагреватель        200 литров</v>
      </c>
      <c r="I50" s="2" t="s">
        <v>1</v>
      </c>
      <c r="J50" s="2" t="s">
        <v>0</v>
      </c>
      <c r="K50" s="161" t="s">
        <v>15</v>
      </c>
      <c r="L50" s="109" t="str">
        <f>L27</f>
        <v>Проточный 17кВт + RVA  2060</v>
      </c>
      <c r="M50" s="2"/>
      <c r="N50" s="119" t="str">
        <f>N27</f>
        <v>Накопительный 120 литров + RVA  2060</v>
      </c>
      <c r="O50" s="212" t="str">
        <f>CONCATENATE("Сэкономленные деньги, Накоп. -120 литров + RVA "," ",C42)</f>
        <v>Сэкономленные деньги, Накоп. -120 литров + RVA  2060</v>
      </c>
      <c r="P50" s="212"/>
      <c r="Q50" s="24"/>
      <c r="R50" s="215"/>
      <c r="S50" s="215"/>
      <c r="T50" s="215"/>
      <c r="U50" s="215"/>
      <c r="V50" s="215"/>
      <c r="W50" s="215"/>
      <c r="X50" s="215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</row>
    <row r="51" spans="2:44" ht="15.75" x14ac:dyDescent="0.25">
      <c r="B51" s="3" t="s">
        <v>14</v>
      </c>
      <c r="C51" s="19">
        <f t="shared" ref="C51:C82" si="5">C50*1.03</f>
        <v>1.03</v>
      </c>
      <c r="E51" s="12">
        <v>0</v>
      </c>
      <c r="F51" t="s">
        <v>24</v>
      </c>
      <c r="G51" s="107">
        <f>G44+(G$40*C51)*E51</f>
        <v>20000</v>
      </c>
      <c r="H51" s="132">
        <f>H44+(H$40*C51)*E51</f>
        <v>40000</v>
      </c>
      <c r="I51" s="11">
        <f t="shared" ref="I51:J54" si="6">I$46+(I38*D51)*G51</f>
        <v>0</v>
      </c>
      <c r="J51" s="11">
        <f t="shared" si="6"/>
        <v>0</v>
      </c>
      <c r="K51" s="105">
        <f>K44+(K$40*C51)*E51</f>
        <v>30000</v>
      </c>
      <c r="L51" s="103">
        <f>L44+L46+(L$40*C51)*E51</f>
        <v>38300</v>
      </c>
      <c r="M51" s="11"/>
      <c r="N51" s="120">
        <f>N44+N46+(N$40*C51)*E51</f>
        <v>35300</v>
      </c>
      <c r="O51" s="102">
        <f>G51-N51</f>
        <v>-15300</v>
      </c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</row>
    <row r="52" spans="2:44" ht="15" customHeight="1" x14ac:dyDescent="0.25">
      <c r="B52" s="3" t="s">
        <v>30</v>
      </c>
      <c r="C52" s="19">
        <f t="shared" si="5"/>
        <v>1.0609</v>
      </c>
      <c r="E52" s="20">
        <v>1</v>
      </c>
      <c r="F52" t="s">
        <v>24</v>
      </c>
      <c r="G52" s="107">
        <f t="shared" ref="G52:G60" si="7">(G$40*C52)*E52</f>
        <v>5947.8297599999996</v>
      </c>
      <c r="H52" s="132">
        <f t="shared" ref="H52:H60" si="8">(H$40*C52)*E52</f>
        <v>6218.8897099999995</v>
      </c>
      <c r="I52" s="11">
        <f t="shared" si="6"/>
        <v>0</v>
      </c>
      <c r="J52" s="11">
        <f t="shared" si="6"/>
        <v>11815.890448999999</v>
      </c>
      <c r="K52" s="105">
        <f t="shared" ref="K52:K60" si="9">(K$40*C52)*E52</f>
        <v>5483.1555599999992</v>
      </c>
      <c r="L52" s="103">
        <f t="shared" ref="L52:L60" si="10">(L$40*C52)*E52</f>
        <v>2917.0387579200001</v>
      </c>
      <c r="M52" s="11"/>
      <c r="N52" s="120">
        <f t="shared" ref="N52:N60" si="11">(N$40*C52)*E52</f>
        <v>3381.71295792</v>
      </c>
      <c r="O52" s="102">
        <f t="shared" ref="O52:O101" si="12">G52-N52</f>
        <v>2566.1168020799996</v>
      </c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</row>
    <row r="53" spans="2:44" ht="18" customHeight="1" x14ac:dyDescent="0.25">
      <c r="B53" s="3" t="s">
        <v>30</v>
      </c>
      <c r="C53" s="19">
        <f t="shared" si="5"/>
        <v>1.092727</v>
      </c>
      <c r="E53" s="20">
        <v>2</v>
      </c>
      <c r="F53" t="s">
        <v>24</v>
      </c>
      <c r="G53" s="107">
        <f t="shared" si="7"/>
        <v>12252.529305599999</v>
      </c>
      <c r="H53" s="132">
        <f t="shared" si="8"/>
        <v>12810.9128026</v>
      </c>
      <c r="I53" s="11">
        <f t="shared" si="6"/>
        <v>0</v>
      </c>
      <c r="J53" s="11">
        <f t="shared" si="6"/>
        <v>17768736.057206199</v>
      </c>
      <c r="K53" s="105">
        <f t="shared" si="9"/>
        <v>11295.300453599999</v>
      </c>
      <c r="L53" s="103">
        <f t="shared" si="10"/>
        <v>6009.0998413152001</v>
      </c>
      <c r="M53" s="11"/>
      <c r="N53" s="120">
        <f t="shared" si="11"/>
        <v>6966.3286933152003</v>
      </c>
      <c r="O53" s="102">
        <f t="shared" si="12"/>
        <v>5286.2006122847988</v>
      </c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</row>
    <row r="54" spans="2:44" ht="18" customHeight="1" x14ac:dyDescent="0.25">
      <c r="B54" s="3" t="s">
        <v>30</v>
      </c>
      <c r="C54" s="19">
        <f t="shared" si="5"/>
        <v>1.1255088100000001</v>
      </c>
      <c r="E54" s="20">
        <v>3</v>
      </c>
      <c r="F54" t="s">
        <v>24</v>
      </c>
      <c r="G54" s="107">
        <f t="shared" si="7"/>
        <v>18930.157777152002</v>
      </c>
      <c r="H54" s="132">
        <f t="shared" si="8"/>
        <v>19792.860280017001</v>
      </c>
      <c r="I54" s="11">
        <f t="shared" si="6"/>
        <v>0</v>
      </c>
      <c r="J54" s="11">
        <f t="shared" si="6"/>
        <v>0</v>
      </c>
      <c r="K54" s="105">
        <f t="shared" si="9"/>
        <v>17451.239200812</v>
      </c>
      <c r="L54" s="103">
        <f t="shared" si="10"/>
        <v>9284.0592548319855</v>
      </c>
      <c r="M54" s="11"/>
      <c r="N54" s="120">
        <f t="shared" si="11"/>
        <v>10762.977831171986</v>
      </c>
      <c r="O54" s="102">
        <f t="shared" si="12"/>
        <v>8167.1799459800168</v>
      </c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</row>
    <row r="55" spans="2:44" ht="18" customHeight="1" x14ac:dyDescent="0.25">
      <c r="B55" s="3" t="s">
        <v>30</v>
      </c>
      <c r="C55" s="19">
        <f t="shared" si="5"/>
        <v>1.1592740743000001</v>
      </c>
      <c r="E55" s="20">
        <v>4</v>
      </c>
      <c r="F55" t="s">
        <v>24</v>
      </c>
      <c r="G55" s="107">
        <f t="shared" si="7"/>
        <v>25997.416680622078</v>
      </c>
      <c r="H55" s="132">
        <f t="shared" si="8"/>
        <v>27182.194784556679</v>
      </c>
      <c r="I55" s="11">
        <f>I$46+(I43*D55)*G55</f>
        <v>0</v>
      </c>
      <c r="J55" s="11">
        <f>J$46+(J43*E55)*H55</f>
        <v>0</v>
      </c>
      <c r="K55" s="105">
        <f t="shared" si="9"/>
        <v>23966.36850244848</v>
      </c>
      <c r="L55" s="103">
        <f t="shared" si="10"/>
        <v>12750.108043302593</v>
      </c>
      <c r="M55" s="11"/>
      <c r="N55" s="120">
        <f t="shared" si="11"/>
        <v>14781.156221476193</v>
      </c>
      <c r="O55" s="102">
        <f t="shared" si="12"/>
        <v>11216.260459145886</v>
      </c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</row>
    <row r="56" spans="2:44" ht="18" customHeight="1" x14ac:dyDescent="0.25">
      <c r="B56" s="3" t="s">
        <v>30</v>
      </c>
      <c r="C56" s="19">
        <f t="shared" si="5"/>
        <v>1.1940522965290001</v>
      </c>
      <c r="E56" s="20">
        <v>5</v>
      </c>
      <c r="F56" t="s">
        <v>24</v>
      </c>
      <c r="G56" s="107">
        <f t="shared" si="7"/>
        <v>33471.673976300932</v>
      </c>
      <c r="H56" s="132">
        <f t="shared" si="8"/>
        <v>34997.075785116729</v>
      </c>
      <c r="I56" s="11">
        <f>I$46+(I44*D56)*G56</f>
        <v>0</v>
      </c>
      <c r="J56" s="11">
        <f>J$46+(J44*E56)*H56</f>
        <v>1163652769.8551311</v>
      </c>
      <c r="K56" s="105">
        <f t="shared" si="9"/>
        <v>30856.699446902421</v>
      </c>
      <c r="L56" s="103">
        <f t="shared" si="10"/>
        <v>16415.764105752089</v>
      </c>
      <c r="M56" s="11"/>
      <c r="N56" s="120">
        <f t="shared" si="11"/>
        <v>19030.738635150599</v>
      </c>
      <c r="O56" s="102">
        <f t="shared" si="12"/>
        <v>14440.935341150333</v>
      </c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</row>
    <row r="57" spans="2:44" ht="18" customHeight="1" x14ac:dyDescent="0.25">
      <c r="B57" s="3" t="s">
        <v>30</v>
      </c>
      <c r="C57" s="19">
        <f t="shared" si="5"/>
        <v>1.2298738654248702</v>
      </c>
      <c r="E57" s="20">
        <v>6</v>
      </c>
      <c r="F57" t="s">
        <v>24</v>
      </c>
      <c r="G57" s="107">
        <f t="shared" si="7"/>
        <v>41370.989034707949</v>
      </c>
      <c r="H57" s="132">
        <f t="shared" si="8"/>
        <v>43256.385670404277</v>
      </c>
      <c r="I57" s="11">
        <f>I$46+(I46*D57)*G57</f>
        <v>0</v>
      </c>
      <c r="J57" s="11">
        <f>J$46+(J46*E57)*H57</f>
        <v>0</v>
      </c>
      <c r="K57" s="105">
        <f t="shared" si="9"/>
        <v>38138.880516371391</v>
      </c>
      <c r="L57" s="103">
        <f t="shared" si="10"/>
        <v>20289.884434709584</v>
      </c>
      <c r="M57" s="11"/>
      <c r="N57" s="120">
        <f t="shared" si="11"/>
        <v>23521.992953046141</v>
      </c>
      <c r="O57" s="102">
        <f t="shared" si="12"/>
        <v>17848.996081661808</v>
      </c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</row>
    <row r="58" spans="2:44" ht="18" customHeight="1" x14ac:dyDescent="0.25">
      <c r="B58" s="3" t="s">
        <v>30</v>
      </c>
      <c r="C58" s="19">
        <f t="shared" si="5"/>
        <v>1.2667700813876164</v>
      </c>
      <c r="E58" s="20">
        <v>7</v>
      </c>
      <c r="F58" t="s">
        <v>24</v>
      </c>
      <c r="G58" s="107">
        <f t="shared" si="7"/>
        <v>49714.138490040728</v>
      </c>
      <c r="H58" s="132">
        <f t="shared" si="8"/>
        <v>51979.756780602474</v>
      </c>
      <c r="I58" s="11">
        <f t="shared" ref="I58:J60" si="13">I$46+(I48*D58)*G58</f>
        <v>0</v>
      </c>
      <c r="J58" s="11">
        <f t="shared" si="13"/>
        <v>0</v>
      </c>
      <c r="K58" s="105">
        <f t="shared" si="9"/>
        <v>45830.221420506292</v>
      </c>
      <c r="L58" s="103">
        <f t="shared" si="10"/>
        <v>24381.677795709351</v>
      </c>
      <c r="M58" s="11"/>
      <c r="N58" s="120">
        <f t="shared" si="11"/>
        <v>28265.59486524378</v>
      </c>
      <c r="O58" s="102">
        <f t="shared" si="12"/>
        <v>21448.543624796948</v>
      </c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</row>
    <row r="59" spans="2:44" ht="18" customHeight="1" x14ac:dyDescent="0.25">
      <c r="B59" s="3" t="s">
        <v>30</v>
      </c>
      <c r="C59" s="19">
        <f t="shared" si="5"/>
        <v>1.3047731838292449</v>
      </c>
      <c r="E59" s="20">
        <v>8</v>
      </c>
      <c r="F59" t="s">
        <v>24</v>
      </c>
      <c r="G59" s="107">
        <f t="shared" si="7"/>
        <v>58520.643022562224</v>
      </c>
      <c r="H59" s="132">
        <f t="shared" si="8"/>
        <v>61187.599410309202</v>
      </c>
      <c r="I59" s="11">
        <f t="shared" si="13"/>
        <v>0</v>
      </c>
      <c r="J59" s="11">
        <f t="shared" si="13"/>
        <v>0</v>
      </c>
      <c r="K59" s="105">
        <f t="shared" si="9"/>
        <v>53948.717786424553</v>
      </c>
      <c r="L59" s="103">
        <f t="shared" si="10"/>
        <v>28700.717862377864</v>
      </c>
      <c r="M59" s="11"/>
      <c r="N59" s="120">
        <f t="shared" si="11"/>
        <v>33272.643098515538</v>
      </c>
      <c r="O59" s="102">
        <f t="shared" si="12"/>
        <v>25247.999924046686</v>
      </c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</row>
    <row r="60" spans="2:44" ht="18" customHeight="1" x14ac:dyDescent="0.25">
      <c r="B60" s="3" t="s">
        <v>30</v>
      </c>
      <c r="C60" s="19">
        <f t="shared" si="5"/>
        <v>1.3439163793441222</v>
      </c>
      <c r="E60" s="20">
        <v>9</v>
      </c>
      <c r="F60" t="s">
        <v>24</v>
      </c>
      <c r="G60" s="107">
        <f t="shared" si="7"/>
        <v>67810.795102393968</v>
      </c>
      <c r="H60" s="132">
        <f t="shared" si="8"/>
        <v>70901.13081669579</v>
      </c>
      <c r="I60" s="11" t="e">
        <f t="shared" si="13"/>
        <v>#VALUE!</v>
      </c>
      <c r="J60" s="11" t="e">
        <f t="shared" si="13"/>
        <v>#VALUE!</v>
      </c>
      <c r="K60" s="105">
        <f t="shared" si="9"/>
        <v>62513.076735019444</v>
      </c>
      <c r="L60" s="103">
        <f t="shared" si="10"/>
        <v>33256.956823030348</v>
      </c>
      <c r="M60" s="11"/>
      <c r="N60" s="120">
        <f t="shared" si="11"/>
        <v>38554.67519040488</v>
      </c>
      <c r="O60" s="102">
        <f t="shared" si="12"/>
        <v>29256.119911989088</v>
      </c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</row>
    <row r="61" spans="2:44" ht="18" customHeight="1" thickBot="1" x14ac:dyDescent="0.3">
      <c r="B61" s="3" t="s">
        <v>30</v>
      </c>
      <c r="C61" s="19">
        <f t="shared" si="5"/>
        <v>1.3842338707244459</v>
      </c>
      <c r="D61" s="37" t="s">
        <v>72</v>
      </c>
      <c r="E61" s="36">
        <v>10</v>
      </c>
      <c r="F61" s="35" t="s">
        <v>24</v>
      </c>
      <c r="G61" s="108">
        <f>IF(D61&lt;&gt;"",G46+(G$40*C61)*E61,(G$40*C61)*E61)</f>
        <v>107605.68772829534</v>
      </c>
      <c r="H61" s="133">
        <f>IF(D61&lt;&gt;"",H46+(H$40*C61)*E61,(H$40*C61)*E61)</f>
        <v>141142.40526799631</v>
      </c>
      <c r="I61" s="34" t="e">
        <f>IF(E61&lt;&gt;"",I46+(I40*D61)*F61,(I40*D$61)*F61)</f>
        <v>#VALUE!</v>
      </c>
      <c r="J61" s="34">
        <f>IF(F61&lt;&gt;"",J46+(J40*E61)*G61,(J40*E$61)*G61)</f>
        <v>746245444.39572811</v>
      </c>
      <c r="K61" s="106">
        <f>IF(D61&lt;&gt;"",K46+(K$40*C61)*E61,(K$40*C61)*E61)</f>
        <v>116542.74337452227</v>
      </c>
      <c r="L61" s="104">
        <f>IF(D61&lt;&gt;"",L45+(L$40*C61)*E61,(L$40*C61)*E61)</f>
        <v>72560.739475245849</v>
      </c>
      <c r="M61" s="34"/>
      <c r="N61" s="121">
        <f>IF(D61&lt;&gt;"",N45+(N$40*C61)*E61,(N$40*C61)*E61)</f>
        <v>74123.683829018919</v>
      </c>
      <c r="O61" s="102">
        <f t="shared" si="12"/>
        <v>33482.003899276417</v>
      </c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</row>
    <row r="62" spans="2:44" ht="18" customHeight="1" x14ac:dyDescent="0.25">
      <c r="B62" s="3" t="s">
        <v>30</v>
      </c>
      <c r="C62" s="19">
        <f t="shared" si="5"/>
        <v>1.4257608868461793</v>
      </c>
      <c r="E62" s="20">
        <v>11</v>
      </c>
      <c r="F62" t="s">
        <v>24</v>
      </c>
      <c r="G62" s="107">
        <f t="shared" ref="G62:G70" si="14">(G$40*C62)*E62</f>
        <v>87927.244196158616</v>
      </c>
      <c r="H62" s="132">
        <f t="shared" ref="H62:H70" si="15">(H$40*C62)*E62</f>
        <v>91934.345168639804</v>
      </c>
      <c r="I62" s="11">
        <f t="shared" ref="I62:I70" si="16">I$46+(I52*D62)*G62</f>
        <v>0</v>
      </c>
      <c r="J62" s="11">
        <f t="shared" ref="J62:J70" si="17">J$46+(J52*E62)*H62</f>
        <v>11949147661.145203</v>
      </c>
      <c r="K62" s="105">
        <f t="shared" ref="K62:K70" si="18">(K$40*C62)*E62</f>
        <v>81057.928243333721</v>
      </c>
      <c r="L62" s="103">
        <f t="shared" ref="L62:L70" si="19">(L$40*C62)*E62</f>
        <v>43122.817825453538</v>
      </c>
      <c r="M62" s="11"/>
      <c r="N62" s="120">
        <f t="shared" ref="N62:N70" si="20">(N$40*C62)*E62</f>
        <v>49992.133778278432</v>
      </c>
      <c r="O62" s="102">
        <f t="shared" si="12"/>
        <v>37935.110417880183</v>
      </c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</row>
    <row r="63" spans="2:44" ht="18" customHeight="1" x14ac:dyDescent="0.25">
      <c r="B63" s="3" t="s">
        <v>30</v>
      </c>
      <c r="C63" s="19">
        <f t="shared" si="5"/>
        <v>1.4685337134515648</v>
      </c>
      <c r="E63" s="20">
        <v>12</v>
      </c>
      <c r="F63" t="s">
        <v>24</v>
      </c>
      <c r="G63" s="107">
        <f t="shared" si="14"/>
        <v>98798.248933138224</v>
      </c>
      <c r="H63" s="132">
        <f t="shared" si="15"/>
        <v>103300.77329858072</v>
      </c>
      <c r="I63" s="11">
        <f t="shared" si="16"/>
        <v>0</v>
      </c>
      <c r="J63" s="11">
        <f t="shared" si="17"/>
        <v>22026290102973.297</v>
      </c>
      <c r="K63" s="105">
        <f t="shared" si="18"/>
        <v>91079.635735236807</v>
      </c>
      <c r="L63" s="103">
        <f t="shared" si="19"/>
        <v>48454.366211145985</v>
      </c>
      <c r="M63" s="11"/>
      <c r="N63" s="120">
        <f t="shared" si="20"/>
        <v>56172.97940904741</v>
      </c>
      <c r="O63" s="102">
        <f t="shared" si="12"/>
        <v>42625.269524090814</v>
      </c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</row>
    <row r="64" spans="2:44" ht="18" customHeight="1" x14ac:dyDescent="0.25">
      <c r="B64" s="3" t="s">
        <v>30</v>
      </c>
      <c r="C64" s="19">
        <f t="shared" si="5"/>
        <v>1.5125897248551119</v>
      </c>
      <c r="E64" s="20">
        <v>13</v>
      </c>
      <c r="F64" t="s">
        <v>24</v>
      </c>
      <c r="G64" s="107">
        <f t="shared" si="14"/>
        <v>110242.37943456008</v>
      </c>
      <c r="H64" s="132">
        <f t="shared" si="15"/>
        <v>115266.44620566633</v>
      </c>
      <c r="I64" s="11">
        <f t="shared" si="16"/>
        <v>0</v>
      </c>
      <c r="J64" s="11">
        <f t="shared" si="17"/>
        <v>0</v>
      </c>
      <c r="K64" s="105">
        <f t="shared" si="18"/>
        <v>101629.69354123509</v>
      </c>
      <c r="L64" s="103">
        <f t="shared" si="19"/>
        <v>54066.996963937061</v>
      </c>
      <c r="M64" s="11"/>
      <c r="N64" s="120">
        <f t="shared" si="20"/>
        <v>62679.682857262073</v>
      </c>
      <c r="O64" s="102">
        <f t="shared" si="12"/>
        <v>47562.696577298004</v>
      </c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</row>
    <row r="65" spans="2:44" ht="18" customHeight="1" x14ac:dyDescent="0.25">
      <c r="B65" s="3" t="s">
        <v>30</v>
      </c>
      <c r="C65" s="19">
        <f t="shared" si="5"/>
        <v>1.5579674166007653</v>
      </c>
      <c r="E65" s="20">
        <v>14</v>
      </c>
      <c r="F65" t="s">
        <v>24</v>
      </c>
      <c r="G65" s="107">
        <f t="shared" si="14"/>
        <v>122284.23934202742</v>
      </c>
      <c r="H65" s="132">
        <f t="shared" si="15"/>
        <v>127857.08879120837</v>
      </c>
      <c r="I65" s="11">
        <f t="shared" si="16"/>
        <v>0</v>
      </c>
      <c r="J65" s="11">
        <f t="shared" si="17"/>
        <v>0</v>
      </c>
      <c r="K65" s="105">
        <f t="shared" si="18"/>
        <v>112730.78314343153</v>
      </c>
      <c r="L65" s="103">
        <f t="shared" si="19"/>
        <v>59972.776632305569</v>
      </c>
      <c r="M65" s="11"/>
      <c r="N65" s="120">
        <f t="shared" si="20"/>
        <v>69526.23283090147</v>
      </c>
      <c r="O65" s="102">
        <f t="shared" si="12"/>
        <v>52758.006511125946</v>
      </c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</row>
    <row r="66" spans="2:44" ht="18" customHeight="1" x14ac:dyDescent="0.25">
      <c r="B66" s="3" t="s">
        <v>30</v>
      </c>
      <c r="C66" s="19">
        <f t="shared" si="5"/>
        <v>1.6047064390987884</v>
      </c>
      <c r="E66" s="20">
        <v>15</v>
      </c>
      <c r="F66" t="s">
        <v>24</v>
      </c>
      <c r="G66" s="107">
        <f t="shared" si="14"/>
        <v>134949.3927024517</v>
      </c>
      <c r="H66" s="132">
        <f t="shared" si="15"/>
        <v>141099.43013029781</v>
      </c>
      <c r="I66" s="11">
        <f t="shared" si="16"/>
        <v>0</v>
      </c>
      <c r="J66" s="11">
        <f t="shared" si="17"/>
        <v>2462861140441523.5</v>
      </c>
      <c r="K66" s="105">
        <f t="shared" si="18"/>
        <v>124406.47139757266</v>
      </c>
      <c r="L66" s="103">
        <f t="shared" si="19"/>
        <v>66184.242783508656</v>
      </c>
      <c r="M66" s="11"/>
      <c r="N66" s="120">
        <f t="shared" si="20"/>
        <v>76727.164088387697</v>
      </c>
      <c r="O66" s="102">
        <f t="shared" si="12"/>
        <v>58222.228614064006</v>
      </c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</row>
    <row r="67" spans="2:44" ht="18" customHeight="1" x14ac:dyDescent="0.25">
      <c r="B67" s="3" t="s">
        <v>30</v>
      </c>
      <c r="C67" s="19">
        <f t="shared" si="5"/>
        <v>1.652847632271752</v>
      </c>
      <c r="E67" s="20">
        <v>16</v>
      </c>
      <c r="F67" t="s">
        <v>24</v>
      </c>
      <c r="G67" s="107">
        <f t="shared" si="14"/>
        <v>148264.39944909359</v>
      </c>
      <c r="H67" s="132">
        <f t="shared" si="15"/>
        <v>155021.24056982051</v>
      </c>
      <c r="I67" s="11">
        <f t="shared" si="16"/>
        <v>0</v>
      </c>
      <c r="J67" s="11">
        <f t="shared" si="17"/>
        <v>0</v>
      </c>
      <c r="K67" s="105">
        <f t="shared" si="18"/>
        <v>136681.24324213315</v>
      </c>
      <c r="L67" s="103">
        <f t="shared" si="19"/>
        <v>72714.421404814842</v>
      </c>
      <c r="M67" s="11"/>
      <c r="N67" s="120">
        <f t="shared" si="20"/>
        <v>84297.577611775283</v>
      </c>
      <c r="O67" s="102">
        <f t="shared" si="12"/>
        <v>63966.821837318304</v>
      </c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</row>
    <row r="68" spans="2:44" ht="18" customHeight="1" x14ac:dyDescent="0.25">
      <c r="B68" s="3" t="s">
        <v>30</v>
      </c>
      <c r="C68" s="19">
        <f t="shared" si="5"/>
        <v>1.7024330612399046</v>
      </c>
      <c r="E68" s="20">
        <v>17</v>
      </c>
      <c r="F68" t="s">
        <v>24</v>
      </c>
      <c r="G68" s="107">
        <f t="shared" si="14"/>
        <v>162256.8521471018</v>
      </c>
      <c r="H68" s="132">
        <f t="shared" si="15"/>
        <v>169651.37014859734</v>
      </c>
      <c r="I68" s="11">
        <f t="shared" si="16"/>
        <v>0</v>
      </c>
      <c r="J68" s="11">
        <f t="shared" si="17"/>
        <v>0</v>
      </c>
      <c r="K68" s="105">
        <f t="shared" si="18"/>
        <v>149580.53557310946</v>
      </c>
      <c r="L68" s="103">
        <f t="shared" si="19"/>
        <v>79576.844924894234</v>
      </c>
      <c r="M68" s="11"/>
      <c r="N68" s="120">
        <f t="shared" si="20"/>
        <v>92253.161498886562</v>
      </c>
      <c r="O68" s="102">
        <f t="shared" si="12"/>
        <v>70003.690648215241</v>
      </c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</row>
    <row r="69" spans="2:44" ht="18" customHeight="1" x14ac:dyDescent="0.25">
      <c r="B69" s="3" t="s">
        <v>30</v>
      </c>
      <c r="C69" s="19">
        <f t="shared" si="5"/>
        <v>1.7535060530771018</v>
      </c>
      <c r="E69" s="20">
        <v>18</v>
      </c>
      <c r="F69" t="s">
        <v>24</v>
      </c>
      <c r="G69" s="107">
        <f t="shared" si="14"/>
        <v>176955.41404748632</v>
      </c>
      <c r="H69" s="132">
        <f t="shared" si="15"/>
        <v>185019.78838558795</v>
      </c>
      <c r="I69" s="11">
        <f t="shared" si="16"/>
        <v>0</v>
      </c>
      <c r="J69" s="11">
        <f t="shared" si="17"/>
        <v>0</v>
      </c>
      <c r="K69" s="105">
        <f t="shared" si="18"/>
        <v>163130.77232502645</v>
      </c>
      <c r="L69" s="103">
        <f t="shared" si="19"/>
        <v>86785.570876914091</v>
      </c>
      <c r="M69" s="11"/>
      <c r="N69" s="120">
        <f t="shared" si="20"/>
        <v>100610.21259937395</v>
      </c>
      <c r="O69" s="102">
        <f t="shared" si="12"/>
        <v>76345.201448112377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</row>
    <row r="70" spans="2:44" ht="18" customHeight="1" x14ac:dyDescent="0.25">
      <c r="B70" s="3" t="s">
        <v>30</v>
      </c>
      <c r="C70" s="19">
        <f t="shared" si="5"/>
        <v>1.806111234669415</v>
      </c>
      <c r="E70" s="20">
        <v>19</v>
      </c>
      <c r="F70" t="s">
        <v>24</v>
      </c>
      <c r="G70" s="107">
        <f t="shared" si="14"/>
        <v>192389.85849496158</v>
      </c>
      <c r="H70" s="132">
        <f t="shared" si="15"/>
        <v>201157.62548366422</v>
      </c>
      <c r="I70" s="11" t="e">
        <f t="shared" si="16"/>
        <v>#VALUE!</v>
      </c>
      <c r="J70" s="11" t="e">
        <f t="shared" si="17"/>
        <v>#VALUE!</v>
      </c>
      <c r="K70" s="105">
        <f t="shared" si="18"/>
        <v>177359.4008000427</v>
      </c>
      <c r="L70" s="103">
        <f t="shared" si="19"/>
        <v>94355.201225622703</v>
      </c>
      <c r="M70" s="11"/>
      <c r="N70" s="120">
        <f t="shared" si="20"/>
        <v>109385.65892054158</v>
      </c>
      <c r="O70" s="102">
        <f t="shared" si="12"/>
        <v>83004.199574419996</v>
      </c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</row>
    <row r="71" spans="2:44" ht="18" customHeight="1" thickBot="1" x14ac:dyDescent="0.3">
      <c r="B71" s="3" t="s">
        <v>30</v>
      </c>
      <c r="C71" s="19">
        <f t="shared" si="5"/>
        <v>1.8602945717094976</v>
      </c>
      <c r="D71" s="37" t="s">
        <v>72</v>
      </c>
      <c r="E71" s="36">
        <v>20</v>
      </c>
      <c r="F71" s="35" t="s">
        <v>24</v>
      </c>
      <c r="G71" s="108">
        <f>IF(D71&lt;&gt;"",G47+(G$40*C71)*E71,(G$40*C71)*E71)</f>
        <v>253591.10973664254</v>
      </c>
      <c r="H71" s="133">
        <f>IF(D71&lt;&gt;"",H47+(H$40*C71)*E71,(H$40*C71)*E71)</f>
        <v>308097.21499807807</v>
      </c>
      <c r="I71" s="34" t="e">
        <f>IF(E71&lt;&gt;"",I56+(I51*D71)*F71,(I51*D$61)*F71)</f>
        <v>#VALUE!</v>
      </c>
      <c r="J71" s="34">
        <f>IF(F71&lt;&gt;"",J56+(J51*E71)*G71,(J51*E$61)*G71)</f>
        <v>1163652769.8551311</v>
      </c>
      <c r="K71" s="106">
        <f>IF(D71&lt;&gt;"",K47+(K$40*C71)*E71,(K$40*C71)*E71)</f>
        <v>259794.92928846736</v>
      </c>
      <c r="L71" s="104">
        <f>IF(D71&lt;&gt;"",L47+(L$40*C71)*E71,(L$40*C71)*E71)</f>
        <v>154050.90238146464</v>
      </c>
      <c r="M71" s="34"/>
      <c r="N71" s="121">
        <f>IF(D71&lt;&gt;"",N47+(N$40*C71)*E71,(N$40*C71)*E71)</f>
        <v>163597.08282963984</v>
      </c>
      <c r="O71" s="102">
        <f t="shared" si="12"/>
        <v>89994.026907002699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</row>
    <row r="72" spans="2:44" ht="18" customHeight="1" x14ac:dyDescent="0.25">
      <c r="B72" s="3" t="s">
        <v>30</v>
      </c>
      <c r="C72" s="19">
        <f t="shared" si="5"/>
        <v>1.9161034088607827</v>
      </c>
      <c r="E72" s="20">
        <v>21</v>
      </c>
      <c r="F72" t="s">
        <v>24</v>
      </c>
      <c r="G72" s="107">
        <f t="shared" ref="G72:G80" si="21">(G$40*C72)*E72</f>
        <v>225591.28518017894</v>
      </c>
      <c r="H72" s="132">
        <f t="shared" ref="H72:H80" si="22">(H$40*C72)*E72</f>
        <v>235872.13802042147</v>
      </c>
      <c r="I72" s="11">
        <f t="shared" ref="I72:I80" si="23">I$46+(I62*D72)*G72</f>
        <v>0</v>
      </c>
      <c r="J72" s="11">
        <f t="shared" ref="J72:J80" si="24">J$46+(J62*E72)*H72</f>
        <v>5.9187891133476792E+16</v>
      </c>
      <c r="K72" s="105">
        <f t="shared" ref="K72:K80" si="25">(K$40*C72)*E72</f>
        <v>207966.96602547745</v>
      </c>
      <c r="L72" s="103">
        <f t="shared" ref="L72:L80" si="26">(L$40*C72)*E72</f>
        <v>110638.42592555401</v>
      </c>
      <c r="M72" s="11"/>
      <c r="N72" s="120">
        <f t="shared" ref="N72:N80" si="27">(N$40*C72)*E72</f>
        <v>128262.74508025548</v>
      </c>
      <c r="O72" s="102">
        <f t="shared" si="12"/>
        <v>97328.540099923455</v>
      </c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</row>
    <row r="73" spans="2:44" ht="18" customHeight="1" x14ac:dyDescent="0.25">
      <c r="B73" s="3" t="s">
        <v>30</v>
      </c>
      <c r="C73" s="19">
        <f t="shared" si="5"/>
        <v>1.9735865111266062</v>
      </c>
      <c r="E73" s="20">
        <v>22</v>
      </c>
      <c r="F73" t="s">
        <v>24</v>
      </c>
      <c r="G73" s="107">
        <f t="shared" si="21"/>
        <v>243423.73915156451</v>
      </c>
      <c r="H73" s="132">
        <f t="shared" si="22"/>
        <v>254517.26893060713</v>
      </c>
      <c r="I73" s="11">
        <f t="shared" si="23"/>
        <v>0</v>
      </c>
      <c r="J73" s="11">
        <f t="shared" si="24"/>
        <v>1.2333356643700454E+20</v>
      </c>
      <c r="K73" s="105">
        <f t="shared" si="25"/>
        <v>224406.25953034853</v>
      </c>
      <c r="L73" s="103">
        <f t="shared" si="26"/>
        <v>119384.13007014543</v>
      </c>
      <c r="M73" s="11"/>
      <c r="N73" s="120">
        <f t="shared" si="27"/>
        <v>138401.6096913614</v>
      </c>
      <c r="O73" s="102">
        <f t="shared" si="12"/>
        <v>105022.12946020311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</row>
    <row r="74" spans="2:44" ht="18" customHeight="1" x14ac:dyDescent="0.25">
      <c r="B74" s="3" t="s">
        <v>30</v>
      </c>
      <c r="C74" s="19">
        <f t="shared" si="5"/>
        <v>2.0327941064604045</v>
      </c>
      <c r="E74" s="20">
        <v>23</v>
      </c>
      <c r="F74" t="s">
        <v>24</v>
      </c>
      <c r="G74" s="107">
        <f t="shared" si="21"/>
        <v>262123.10820457106</v>
      </c>
      <c r="H74" s="132">
        <f t="shared" si="22"/>
        <v>274068.82277118566</v>
      </c>
      <c r="I74" s="11">
        <f t="shared" si="23"/>
        <v>0</v>
      </c>
      <c r="J74" s="11">
        <f t="shared" si="24"/>
        <v>0</v>
      </c>
      <c r="K74" s="105">
        <f t="shared" si="25"/>
        <v>241644.74037608894</v>
      </c>
      <c r="L74" s="103">
        <f t="shared" si="26"/>
        <v>128555.00188007932</v>
      </c>
      <c r="M74" s="11"/>
      <c r="N74" s="120">
        <f t="shared" si="27"/>
        <v>149033.36970856143</v>
      </c>
      <c r="O74" s="102">
        <f t="shared" si="12"/>
        <v>113089.73849600964</v>
      </c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</row>
    <row r="75" spans="2:44" ht="18" customHeight="1" x14ac:dyDescent="0.25">
      <c r="B75" s="3" t="s">
        <v>30</v>
      </c>
      <c r="C75" s="19">
        <f t="shared" si="5"/>
        <v>2.0937779296542165</v>
      </c>
      <c r="E75" s="20">
        <v>24</v>
      </c>
      <c r="F75" t="s">
        <v>24</v>
      </c>
      <c r="G75" s="107">
        <f t="shared" si="21"/>
        <v>281725.35803552158</v>
      </c>
      <c r="H75" s="132">
        <f t="shared" si="22"/>
        <v>294564.40430016123</v>
      </c>
      <c r="I75" s="11">
        <f t="shared" si="23"/>
        <v>0</v>
      </c>
      <c r="J75" s="11">
        <f t="shared" si="24"/>
        <v>0</v>
      </c>
      <c r="K75" s="105">
        <f t="shared" si="25"/>
        <v>259715.56443899646</v>
      </c>
      <c r="L75" s="103">
        <f t="shared" si="26"/>
        <v>138168.68028154614</v>
      </c>
      <c r="M75" s="11"/>
      <c r="N75" s="120">
        <f t="shared" si="27"/>
        <v>160178.47387807124</v>
      </c>
      <c r="O75" s="102">
        <f t="shared" si="12"/>
        <v>121546.88415745035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</row>
    <row r="76" spans="2:44" ht="18" customHeight="1" x14ac:dyDescent="0.25">
      <c r="B76" s="3" t="s">
        <v>30</v>
      </c>
      <c r="C76" s="19">
        <f t="shared" si="5"/>
        <v>2.1565912675438432</v>
      </c>
      <c r="E76" s="20">
        <v>25</v>
      </c>
      <c r="F76" t="s">
        <v>24</v>
      </c>
      <c r="G76" s="107">
        <f t="shared" si="21"/>
        <v>302267.83205894503</v>
      </c>
      <c r="H76" s="132">
        <f t="shared" si="22"/>
        <v>316043.05878038134</v>
      </c>
      <c r="I76" s="11">
        <f t="shared" si="23"/>
        <v>0</v>
      </c>
      <c r="J76" s="11">
        <f t="shared" si="24"/>
        <v>1.9459254204411937E+22</v>
      </c>
      <c r="K76" s="105">
        <f t="shared" si="25"/>
        <v>278653.15767933999</v>
      </c>
      <c r="L76" s="103">
        <f t="shared" si="26"/>
        <v>148243.47988540889</v>
      </c>
      <c r="M76" s="11"/>
      <c r="N76" s="120">
        <f t="shared" si="27"/>
        <v>171858.15426501393</v>
      </c>
      <c r="O76" s="102">
        <f t="shared" si="12"/>
        <v>130409.6777939311</v>
      </c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</row>
    <row r="77" spans="2:44" ht="18" customHeight="1" x14ac:dyDescent="0.25">
      <c r="B77" s="3" t="s">
        <v>30</v>
      </c>
      <c r="C77" s="19">
        <f t="shared" si="5"/>
        <v>2.2212890055701586</v>
      </c>
      <c r="E77" s="20">
        <v>26</v>
      </c>
      <c r="F77" t="s">
        <v>24</v>
      </c>
      <c r="G77" s="107">
        <f t="shared" si="21"/>
        <v>323789.30170154199</v>
      </c>
      <c r="H77" s="132">
        <f t="shared" si="22"/>
        <v>338545.32456554449</v>
      </c>
      <c r="I77" s="11">
        <f t="shared" si="23"/>
        <v>0</v>
      </c>
      <c r="J77" s="11">
        <f t="shared" si="24"/>
        <v>0</v>
      </c>
      <c r="K77" s="105">
        <f t="shared" si="25"/>
        <v>298493.26250610896</v>
      </c>
      <c r="L77" s="103">
        <f t="shared" si="26"/>
        <v>158798.41565325001</v>
      </c>
      <c r="M77" s="11"/>
      <c r="N77" s="120">
        <f t="shared" si="27"/>
        <v>184094.45484868294</v>
      </c>
      <c r="O77" s="102">
        <f t="shared" si="12"/>
        <v>139694.84685285905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</row>
    <row r="78" spans="2:44" ht="18" customHeight="1" x14ac:dyDescent="0.25">
      <c r="B78" s="3" t="s">
        <v>30</v>
      </c>
      <c r="C78" s="19">
        <f t="shared" si="5"/>
        <v>2.2879276757372633</v>
      </c>
      <c r="E78" s="20">
        <v>27</v>
      </c>
      <c r="F78" t="s">
        <v>24</v>
      </c>
      <c r="G78" s="107">
        <f t="shared" si="21"/>
        <v>346330.01847384154</v>
      </c>
      <c r="H78" s="132">
        <f t="shared" si="22"/>
        <v>362113.2875449151</v>
      </c>
      <c r="I78" s="11">
        <f t="shared" si="23"/>
        <v>0</v>
      </c>
      <c r="J78" s="11">
        <f t="shared" si="24"/>
        <v>0</v>
      </c>
      <c r="K78" s="105">
        <f t="shared" si="25"/>
        <v>319272.98578057275</v>
      </c>
      <c r="L78" s="103">
        <f t="shared" si="26"/>
        <v>169853.2284352647</v>
      </c>
      <c r="M78" s="11"/>
      <c r="N78" s="120">
        <f t="shared" si="27"/>
        <v>196910.26112853357</v>
      </c>
      <c r="O78" s="102">
        <f t="shared" si="12"/>
        <v>149419.75734530797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</row>
    <row r="79" spans="2:44" ht="18" customHeight="1" x14ac:dyDescent="0.25">
      <c r="B79" s="3" t="s">
        <v>30</v>
      </c>
      <c r="C79" s="19">
        <f t="shared" si="5"/>
        <v>2.3565655060093813</v>
      </c>
      <c r="E79" s="20">
        <v>28</v>
      </c>
      <c r="F79" t="s">
        <v>24</v>
      </c>
      <c r="G79" s="107">
        <f t="shared" si="21"/>
        <v>369931.76788094785</v>
      </c>
      <c r="H79" s="132">
        <f t="shared" si="22"/>
        <v>386790.63751093898</v>
      </c>
      <c r="I79" s="11">
        <f t="shared" si="23"/>
        <v>0</v>
      </c>
      <c r="J79" s="11">
        <f t="shared" si="24"/>
        <v>0</v>
      </c>
      <c r="K79" s="105">
        <f t="shared" si="25"/>
        <v>341030.84851524874</v>
      </c>
      <c r="L79" s="103">
        <f t="shared" si="26"/>
        <v>181428.41141011237</v>
      </c>
      <c r="M79" s="11"/>
      <c r="N79" s="120">
        <f t="shared" si="27"/>
        <v>210329.33077581142</v>
      </c>
      <c r="O79" s="102">
        <f t="shared" si="12"/>
        <v>159602.43710513643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</row>
    <row r="80" spans="2:44" ht="18" customHeight="1" x14ac:dyDescent="0.25">
      <c r="B80" s="3" t="s">
        <v>30</v>
      </c>
      <c r="C80" s="19">
        <f t="shared" si="5"/>
        <v>2.4272624711896627</v>
      </c>
      <c r="E80" s="20">
        <v>29</v>
      </c>
      <c r="F80" t="s">
        <v>24</v>
      </c>
      <c r="G80" s="107">
        <f t="shared" si="21"/>
        <v>394637.925235854</v>
      </c>
      <c r="H80" s="132">
        <f t="shared" si="22"/>
        <v>412622.72651613381</v>
      </c>
      <c r="I80" s="11" t="e">
        <f t="shared" si="23"/>
        <v>#VALUE!</v>
      </c>
      <c r="J80" s="11" t="e">
        <f t="shared" si="24"/>
        <v>#VALUE!</v>
      </c>
      <c r="K80" s="105">
        <f t="shared" si="25"/>
        <v>363806.8373268029</v>
      </c>
      <c r="L80" s="103">
        <f t="shared" si="26"/>
        <v>193545.23745785916</v>
      </c>
      <c r="M80" s="11"/>
      <c r="N80" s="120">
        <f t="shared" si="27"/>
        <v>224376.32536691026</v>
      </c>
      <c r="O80" s="102">
        <f t="shared" si="12"/>
        <v>170261.59986894374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</row>
    <row r="81" spans="2:44" ht="18" customHeight="1" thickBot="1" x14ac:dyDescent="0.3">
      <c r="B81" s="3" t="s">
        <v>30</v>
      </c>
      <c r="C81" s="19">
        <f t="shared" si="5"/>
        <v>2.5000803453253524</v>
      </c>
      <c r="D81" s="37" t="s">
        <v>72</v>
      </c>
      <c r="E81" s="36">
        <v>30</v>
      </c>
      <c r="F81" s="35" t="s">
        <v>24</v>
      </c>
      <c r="G81" s="108">
        <f>IF(D81&lt;&gt;"",G48+(G$40*C81)*E81,(G$40*C81)*E81)</f>
        <v>487993.51344096166</v>
      </c>
      <c r="H81" s="133">
        <f>IF(D81&lt;&gt;"",H48+(H$40*C81)*E81,(H$40*C81)*E81)</f>
        <v>574656.6292878805</v>
      </c>
      <c r="I81" s="34" t="e">
        <f>IF(E81&lt;&gt;"",I66+(I61*D81)*F81,(I61*D$61)*F81)</f>
        <v>#VALUE!</v>
      </c>
      <c r="J81" s="34">
        <f>IF(F81&lt;&gt;"",J66+(J61*E81)*G81,(J61*E$61)*G81)</f>
        <v>1.3387749229441018E+16</v>
      </c>
      <c r="K81" s="106">
        <f>IF(D81&lt;&gt;"",K48+(K$40*C81)*E81,(K$40*C81)*E81)</f>
        <v>488892.45770338649</v>
      </c>
      <c r="L81" s="104">
        <f>IF(D81&lt;&gt;"",L48+(L$40*C81)*E81,(L$40*C81)*E81)</f>
        <v>283850.78749820159</v>
      </c>
      <c r="M81" s="34"/>
      <c r="N81" s="121">
        <f>IF(D81&lt;&gt;"",N48+(N$40*C81)*E81,(N$40*C81)*E81)</f>
        <v>306576.84323577676</v>
      </c>
      <c r="O81" s="102">
        <f t="shared" si="12"/>
        <v>181416.6702051849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</row>
    <row r="82" spans="2:44" ht="18" customHeight="1" x14ac:dyDescent="0.25">
      <c r="B82" s="3" t="s">
        <v>30</v>
      </c>
      <c r="C82" s="19">
        <f t="shared" si="5"/>
        <v>2.5750827556851132</v>
      </c>
      <c r="E82" s="20">
        <v>31</v>
      </c>
      <c r="F82" t="s">
        <v>24</v>
      </c>
      <c r="G82" s="107">
        <f t="shared" ref="G82:G90" si="28">(G$40*C82)*E82</f>
        <v>447545.26280566357</v>
      </c>
      <c r="H82" s="132">
        <f t="shared" ref="H82:H90" si="29">(H$40*C82)*E82</f>
        <v>467941.20577206748</v>
      </c>
      <c r="I82" s="11">
        <f t="shared" ref="I82:I90" si="30">I$46+(I72*D82)*G82</f>
        <v>0</v>
      </c>
      <c r="J82" s="11">
        <f t="shared" ref="J82:J90" si="31">J$46+(J72*E82)*H82</f>
        <v>8.5859004746725477E+23</v>
      </c>
      <c r="K82" s="105">
        <f t="shared" ref="K82:K90" si="32">(K$40*C82)*E82</f>
        <v>412580.78914897109</v>
      </c>
      <c r="L82" s="103">
        <f t="shared" ref="L82:L90" si="33">(L$40*C82)*E82</f>
        <v>219492.97982725262</v>
      </c>
      <c r="M82" s="11"/>
      <c r="N82" s="120">
        <f t="shared" ref="N82:N90" si="34">(N$40*C82)*E82</f>
        <v>254457.45348394514</v>
      </c>
      <c r="O82" s="102">
        <f t="shared" si="12"/>
        <v>193087.80932171844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</row>
    <row r="83" spans="2:44" ht="18" customHeight="1" x14ac:dyDescent="0.25">
      <c r="B83" s="3" t="s">
        <v>30</v>
      </c>
      <c r="C83" s="19">
        <f t="shared" ref="C83:C101" si="35">C82*1.03</f>
        <v>2.6523352383556666</v>
      </c>
      <c r="E83" s="20">
        <v>32</v>
      </c>
      <c r="F83" t="s">
        <v>24</v>
      </c>
      <c r="G83" s="107">
        <f t="shared" si="28"/>
        <v>475841.67297015066</v>
      </c>
      <c r="H83" s="132">
        <f t="shared" si="29"/>
        <v>497527.1658789466</v>
      </c>
      <c r="I83" s="11">
        <f t="shared" si="30"/>
        <v>0</v>
      </c>
      <c r="J83" s="11">
        <f t="shared" si="31"/>
        <v>1.9635775925486604E+27</v>
      </c>
      <c r="K83" s="105">
        <f t="shared" si="32"/>
        <v>438666.54226935765</v>
      </c>
      <c r="L83" s="103">
        <f t="shared" si="33"/>
        <v>233370.60048729827</v>
      </c>
      <c r="M83" s="11"/>
      <c r="N83" s="120">
        <f t="shared" si="34"/>
        <v>270545.73118809133</v>
      </c>
      <c r="O83" s="102">
        <f t="shared" si="12"/>
        <v>205295.94178205932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</row>
    <row r="84" spans="2:44" ht="18" customHeight="1" x14ac:dyDescent="0.25">
      <c r="B84" s="3" t="s">
        <v>30</v>
      </c>
      <c r="C84" s="19">
        <f t="shared" si="35"/>
        <v>2.7319052955063365</v>
      </c>
      <c r="E84" s="20">
        <v>33</v>
      </c>
      <c r="F84" t="s">
        <v>24</v>
      </c>
      <c r="G84" s="107">
        <f t="shared" si="28"/>
        <v>505433.07700798189</v>
      </c>
      <c r="H84" s="132">
        <f t="shared" si="29"/>
        <v>528467.13650704361</v>
      </c>
      <c r="I84" s="11">
        <f t="shared" si="30"/>
        <v>0</v>
      </c>
      <c r="J84" s="11">
        <f t="shared" si="31"/>
        <v>0</v>
      </c>
      <c r="K84" s="105">
        <f t="shared" si="32"/>
        <v>465946.11786673334</v>
      </c>
      <c r="L84" s="103">
        <f t="shared" si="33"/>
        <v>247883.33470510214</v>
      </c>
      <c r="M84" s="11"/>
      <c r="N84" s="120">
        <f t="shared" si="34"/>
        <v>287370.29384635075</v>
      </c>
      <c r="O84" s="102">
        <f t="shared" si="12"/>
        <v>218062.78316163115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</row>
    <row r="85" spans="2:44" ht="18" customHeight="1" x14ac:dyDescent="0.25">
      <c r="B85" s="3" t="s">
        <v>30</v>
      </c>
      <c r="C85" s="19">
        <f t="shared" si="35"/>
        <v>2.8138624543715265</v>
      </c>
      <c r="E85" s="20">
        <v>34</v>
      </c>
      <c r="F85" t="s">
        <v>24</v>
      </c>
      <c r="G85" s="107">
        <f t="shared" si="28"/>
        <v>536371.70778240985</v>
      </c>
      <c r="H85" s="132">
        <f t="shared" si="29"/>
        <v>560815.7309235353</v>
      </c>
      <c r="I85" s="11">
        <f t="shared" si="30"/>
        <v>0</v>
      </c>
      <c r="J85" s="11">
        <f t="shared" si="31"/>
        <v>0</v>
      </c>
      <c r="K85" s="105">
        <f t="shared" si="32"/>
        <v>494467.66811190906</v>
      </c>
      <c r="L85" s="103">
        <f t="shared" si="33"/>
        <v>263056.79943553568</v>
      </c>
      <c r="M85" s="11"/>
      <c r="N85" s="120">
        <f t="shared" si="34"/>
        <v>304960.83910603641</v>
      </c>
      <c r="O85" s="102">
        <f t="shared" si="12"/>
        <v>231410.86867637344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</row>
    <row r="86" spans="2:44" ht="18" customHeight="1" x14ac:dyDescent="0.25">
      <c r="B86" s="3" t="s">
        <v>30</v>
      </c>
      <c r="C86" s="19">
        <f t="shared" si="35"/>
        <v>2.8982783280026725</v>
      </c>
      <c r="E86" s="20">
        <v>35</v>
      </c>
      <c r="F86" t="s">
        <v>24</v>
      </c>
      <c r="G86" s="107">
        <f t="shared" si="28"/>
        <v>568711.76663399639</v>
      </c>
      <c r="H86" s="132">
        <f t="shared" si="29"/>
        <v>594629.62058216019</v>
      </c>
      <c r="I86" s="11">
        <f t="shared" si="30"/>
        <v>0</v>
      </c>
      <c r="J86" s="11">
        <f t="shared" si="31"/>
        <v>4.0498671305334467E+29</v>
      </c>
      <c r="K86" s="105">
        <f t="shared" si="32"/>
        <v>524281.15986571542</v>
      </c>
      <c r="L86" s="103">
        <f t="shared" si="33"/>
        <v>278917.5770485606</v>
      </c>
      <c r="M86" s="11"/>
      <c r="N86" s="120">
        <f t="shared" si="34"/>
        <v>323348.18381684157</v>
      </c>
      <c r="O86" s="102">
        <f t="shared" si="12"/>
        <v>245363.58281715482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</row>
    <row r="87" spans="2:44" ht="18" customHeight="1" x14ac:dyDescent="0.25">
      <c r="B87" s="3" t="s">
        <v>30</v>
      </c>
      <c r="C87" s="19">
        <f t="shared" si="35"/>
        <v>2.9852266778427525</v>
      </c>
      <c r="E87" s="20">
        <v>36</v>
      </c>
      <c r="F87" t="s">
        <v>24</v>
      </c>
      <c r="G87" s="107">
        <f t="shared" si="28"/>
        <v>602509.49447967391</v>
      </c>
      <c r="H87" s="132">
        <f t="shared" si="29"/>
        <v>629967.60946247145</v>
      </c>
      <c r="I87" s="11">
        <f t="shared" si="30"/>
        <v>0</v>
      </c>
      <c r="J87" s="11">
        <f t="shared" si="31"/>
        <v>0</v>
      </c>
      <c r="K87" s="105">
        <f t="shared" si="32"/>
        <v>555438.44022344926</v>
      </c>
      <c r="L87" s="103">
        <f t="shared" si="33"/>
        <v>295493.25019887509</v>
      </c>
      <c r="M87" s="11"/>
      <c r="N87" s="120">
        <f t="shared" si="34"/>
        <v>342564.30445509957</v>
      </c>
      <c r="O87" s="102">
        <f t="shared" si="12"/>
        <v>259945.19002457435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</row>
    <row r="88" spans="2:44" ht="18" customHeight="1" x14ac:dyDescent="0.25">
      <c r="B88" s="3" t="s">
        <v>30</v>
      </c>
      <c r="C88" s="19">
        <f t="shared" si="35"/>
        <v>3.074783478178035</v>
      </c>
      <c r="E88" s="20">
        <v>37</v>
      </c>
      <c r="F88" t="s">
        <v>24</v>
      </c>
      <c r="G88" s="107">
        <f t="shared" si="28"/>
        <v>637823.24540612136</v>
      </c>
      <c r="H88" s="132">
        <f t="shared" si="29"/>
        <v>666890.71101707744</v>
      </c>
      <c r="I88" s="11">
        <f t="shared" si="30"/>
        <v>0</v>
      </c>
      <c r="J88" s="11">
        <f t="shared" si="31"/>
        <v>0</v>
      </c>
      <c r="K88" s="105">
        <f t="shared" si="32"/>
        <v>587993.30435876816</v>
      </c>
      <c r="L88" s="103">
        <f t="shared" si="33"/>
        <v>312812.43791886466</v>
      </c>
      <c r="M88" s="11"/>
      <c r="N88" s="120">
        <f t="shared" si="34"/>
        <v>362642.37896621792</v>
      </c>
      <c r="O88" s="102">
        <f t="shared" si="12"/>
        <v>275180.86643990345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</row>
    <row r="89" spans="2:44" ht="18" customHeight="1" x14ac:dyDescent="0.25">
      <c r="B89" s="3" t="s">
        <v>30</v>
      </c>
      <c r="C89" s="19">
        <f t="shared" si="35"/>
        <v>3.1670269825233763</v>
      </c>
      <c r="E89" s="20">
        <v>38</v>
      </c>
      <c r="F89" t="s">
        <v>24</v>
      </c>
      <c r="G89" s="107">
        <f t="shared" si="28"/>
        <v>674713.56284312415</v>
      </c>
      <c r="H89" s="132">
        <f t="shared" si="29"/>
        <v>705462.22781644366</v>
      </c>
      <c r="I89" s="11">
        <f t="shared" si="30"/>
        <v>0</v>
      </c>
      <c r="J89" s="11">
        <f t="shared" si="31"/>
        <v>0</v>
      </c>
      <c r="K89" s="105">
        <f t="shared" si="32"/>
        <v>622001.56574600504</v>
      </c>
      <c r="L89" s="103">
        <f t="shared" si="33"/>
        <v>330904.83297687472</v>
      </c>
      <c r="M89" s="11"/>
      <c r="N89" s="120">
        <f t="shared" si="34"/>
        <v>383616.83007399377</v>
      </c>
      <c r="O89" s="102">
        <f t="shared" si="12"/>
        <v>291096.73276913038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</row>
    <row r="90" spans="2:44" ht="18" customHeight="1" x14ac:dyDescent="0.25">
      <c r="B90" s="3" t="s">
        <v>30</v>
      </c>
      <c r="C90" s="19">
        <f t="shared" si="35"/>
        <v>3.2620377919990777</v>
      </c>
      <c r="E90" s="20">
        <v>39</v>
      </c>
      <c r="F90" t="s">
        <v>24</v>
      </c>
      <c r="G90" s="107">
        <f t="shared" si="28"/>
        <v>713243.25840548147</v>
      </c>
      <c r="H90" s="132">
        <f t="shared" si="29"/>
        <v>745747.83398385625</v>
      </c>
      <c r="I90" s="11" t="e">
        <f t="shared" si="30"/>
        <v>#VALUE!</v>
      </c>
      <c r="J90" s="11" t="e">
        <f t="shared" si="31"/>
        <v>#VALUE!</v>
      </c>
      <c r="K90" s="105">
        <f t="shared" si="32"/>
        <v>657521.12884255324</v>
      </c>
      <c r="L90" s="103">
        <f t="shared" si="33"/>
        <v>349801.24054423836</v>
      </c>
      <c r="M90" s="11"/>
      <c r="N90" s="120">
        <f t="shared" si="34"/>
        <v>405523.37010716664</v>
      </c>
      <c r="O90" s="102">
        <f t="shared" si="12"/>
        <v>307719.88829831482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</row>
    <row r="91" spans="2:44" ht="18" customHeight="1" thickBot="1" x14ac:dyDescent="0.3">
      <c r="B91" s="3" t="s">
        <v>30</v>
      </c>
      <c r="C91" s="19">
        <f t="shared" si="35"/>
        <v>3.3598989257590501</v>
      </c>
      <c r="D91" s="37" t="s">
        <v>72</v>
      </c>
      <c r="E91" s="36">
        <v>40</v>
      </c>
      <c r="F91" s="35" t="s">
        <v>24</v>
      </c>
      <c r="G91" s="108">
        <f>IF(D91&lt;&gt;"",G49+(G$40*C91)*E91,(G$40*C91)*E91)</f>
        <v>854727.49349502148</v>
      </c>
      <c r="H91" s="133">
        <f>IF(D91&lt;&gt;"",H49+(H$40*C91)*E91,(H$40*C91)*E91)</f>
        <v>990315.66051627905</v>
      </c>
      <c r="I91" s="34" t="e">
        <f>IF(E91&lt;&gt;"",I76+(I71*D91)*F91,(I71*D$61)*F91)</f>
        <v>#VALUE!</v>
      </c>
      <c r="J91" s="34">
        <f>IF(F91&lt;&gt;"",J76+(J71*E91)*G91,(J71*E$61)*G91)</f>
        <v>1.9459293988652547E+22</v>
      </c>
      <c r="K91" s="106">
        <f>IF(D91&lt;&gt;"",K49+(K$40*C91)*E91,(K$40*C91)*E91)</f>
        <v>846487.06431572302</v>
      </c>
      <c r="L91" s="104">
        <f>IF(D91&lt;&gt;"",L49+(L$40*C91)*E91,(L$40*C91)*E91)</f>
        <v>485971.11821596458</v>
      </c>
      <c r="M91" s="34"/>
      <c r="N91" s="121">
        <f>IF(D91&lt;&gt;"",N49+(N$40*C91)*E91,(N$40*C91)*E91)</f>
        <v>529649.04739526322</v>
      </c>
      <c r="O91" s="102">
        <f t="shared" si="12"/>
        <v>325078.44609975826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</row>
    <row r="92" spans="2:44" ht="18" customHeight="1" x14ac:dyDescent="0.25">
      <c r="B92" s="3" t="s">
        <v>30</v>
      </c>
      <c r="C92" s="19">
        <f t="shared" si="35"/>
        <v>3.4606958935318217</v>
      </c>
      <c r="E92" s="20">
        <v>41</v>
      </c>
      <c r="F92" t="s">
        <v>24</v>
      </c>
      <c r="G92" s="107">
        <f t="shared" ref="G92:G101" si="36">(G$40*C92)*E92</f>
        <v>795483.86375736888</v>
      </c>
      <c r="H92" s="132">
        <f t="shared" ref="H92:H101" si="37">(H$40*C92)*E92</f>
        <v>831736.38359006157</v>
      </c>
      <c r="I92" s="11">
        <f t="shared" ref="I92:I101" si="38">I$46+(I82*D92)*G92</f>
        <v>0</v>
      </c>
      <c r="J92" s="11">
        <f t="shared" ref="J92:J101" si="39">J$46+(J82*E92)*H92</f>
        <v>2.9278943823740186E+31</v>
      </c>
      <c r="K92" s="105">
        <f t="shared" ref="K92:K101" si="40">(K$40*C92)*E92</f>
        <v>733336.68690132455</v>
      </c>
      <c r="L92" s="103">
        <f t="shared" ref="L92:L101" si="41">(L$40*C92)*E92</f>
        <v>390135.11743150465</v>
      </c>
      <c r="M92" s="11"/>
      <c r="N92" s="120">
        <f t="shared" ref="N92:N101" si="42">(N$40*C92)*E92</f>
        <v>452282.2942875491</v>
      </c>
      <c r="O92" s="102">
        <f t="shared" si="12"/>
        <v>343201.56946981978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</row>
    <row r="93" spans="2:44" ht="18" customHeight="1" x14ac:dyDescent="0.25">
      <c r="B93" s="3" t="s">
        <v>30</v>
      </c>
      <c r="C93" s="19">
        <f t="shared" si="35"/>
        <v>3.5645167703377765</v>
      </c>
      <c r="E93" s="20">
        <v>42</v>
      </c>
      <c r="F93" t="s">
        <v>24</v>
      </c>
      <c r="G93" s="107">
        <f t="shared" si="36"/>
        <v>839332.48649131169</v>
      </c>
      <c r="H93" s="132">
        <f t="shared" si="37"/>
        <v>877583.31595380651</v>
      </c>
      <c r="I93" s="11">
        <f t="shared" si="38"/>
        <v>0</v>
      </c>
      <c r="J93" s="11">
        <f t="shared" si="39"/>
        <v>7.237452326166073E+34</v>
      </c>
      <c r="K93" s="105">
        <f t="shared" si="40"/>
        <v>773759.63598417805</v>
      </c>
      <c r="L93" s="103">
        <f t="shared" si="41"/>
        <v>411640.1263435827</v>
      </c>
      <c r="M93" s="11"/>
      <c r="N93" s="120">
        <f t="shared" si="42"/>
        <v>477212.97685071646</v>
      </c>
      <c r="O93" s="102">
        <f t="shared" si="12"/>
        <v>362119.50964059524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</row>
    <row r="94" spans="2:44" ht="18" customHeight="1" x14ac:dyDescent="0.25">
      <c r="B94" s="3" t="s">
        <v>30</v>
      </c>
      <c r="C94" s="19">
        <f t="shared" si="35"/>
        <v>3.67145227344791</v>
      </c>
      <c r="E94" s="20">
        <v>43</v>
      </c>
      <c r="F94" t="s">
        <v>24</v>
      </c>
      <c r="G94" s="107">
        <f t="shared" si="36"/>
        <v>885096.0911119096</v>
      </c>
      <c r="H94" s="132">
        <f t="shared" si="37"/>
        <v>925432.50151414506</v>
      </c>
      <c r="I94" s="11">
        <f t="shared" si="38"/>
        <v>0</v>
      </c>
      <c r="J94" s="11">
        <f t="shared" si="39"/>
        <v>0</v>
      </c>
      <c r="K94" s="105">
        <f t="shared" si="40"/>
        <v>815947.95899379149</v>
      </c>
      <c r="L94" s="103">
        <f t="shared" si="41"/>
        <v>434084.31418469711</v>
      </c>
      <c r="M94" s="11"/>
      <c r="N94" s="120">
        <f t="shared" si="42"/>
        <v>503232.44630281505</v>
      </c>
      <c r="O94" s="102">
        <f t="shared" si="12"/>
        <v>381863.64480909455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</row>
    <row r="95" spans="2:44" ht="18" customHeight="1" x14ac:dyDescent="0.25">
      <c r="B95" s="3" t="s">
        <v>30</v>
      </c>
      <c r="C95" s="19">
        <f t="shared" si="35"/>
        <v>3.7815958416513475</v>
      </c>
      <c r="E95" s="20">
        <v>44</v>
      </c>
      <c r="F95" t="s">
        <v>24</v>
      </c>
      <c r="G95" s="107">
        <f t="shared" si="36"/>
        <v>932850.11277190107</v>
      </c>
      <c r="H95" s="132">
        <f t="shared" si="37"/>
        <v>975362.81322374544</v>
      </c>
      <c r="I95" s="11">
        <f t="shared" si="38"/>
        <v>0</v>
      </c>
      <c r="J95" s="11">
        <f t="shared" si="39"/>
        <v>0</v>
      </c>
      <c r="K95" s="105">
        <f t="shared" si="40"/>
        <v>859971.19771159627</v>
      </c>
      <c r="L95" s="103">
        <f t="shared" si="41"/>
        <v>457504.67718256923</v>
      </c>
      <c r="M95" s="11"/>
      <c r="N95" s="120">
        <f t="shared" si="42"/>
        <v>530383.59224287397</v>
      </c>
      <c r="O95" s="102">
        <f>G95-N95</f>
        <v>402466.5205290271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</row>
    <row r="96" spans="2:44" ht="18" customHeight="1" x14ac:dyDescent="0.25">
      <c r="B96" s="3" t="s">
        <v>30</v>
      </c>
      <c r="C96" s="19">
        <f t="shared" si="35"/>
        <v>3.8950437169008882</v>
      </c>
      <c r="E96" s="20">
        <v>45</v>
      </c>
      <c r="F96" t="s">
        <v>24</v>
      </c>
      <c r="G96" s="107">
        <f t="shared" si="36"/>
        <v>982672.7892494913</v>
      </c>
      <c r="H96" s="132">
        <f t="shared" si="37"/>
        <v>1027456.0543845592</v>
      </c>
      <c r="I96" s="11">
        <f t="shared" si="38"/>
        <v>0</v>
      </c>
      <c r="J96" s="11">
        <f t="shared" si="39"/>
        <v>1.872477226223825E+37</v>
      </c>
      <c r="K96" s="105">
        <f t="shared" si="40"/>
        <v>905901.47758937464</v>
      </c>
      <c r="L96" s="103">
        <f t="shared" si="41"/>
        <v>481939.5860775474</v>
      </c>
      <c r="M96" s="11"/>
      <c r="N96" s="120">
        <f t="shared" si="42"/>
        <v>558710.89773766394</v>
      </c>
      <c r="O96" s="102">
        <f t="shared" si="12"/>
        <v>423961.89151182736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</row>
    <row r="97" spans="2:44" ht="18" customHeight="1" x14ac:dyDescent="0.25">
      <c r="B97" s="3" t="s">
        <v>30</v>
      </c>
      <c r="C97" s="19">
        <f t="shared" si="35"/>
        <v>4.0118950284079151</v>
      </c>
      <c r="E97" s="20">
        <v>46</v>
      </c>
      <c r="F97" t="s">
        <v>24</v>
      </c>
      <c r="G97" s="107">
        <f t="shared" si="36"/>
        <v>1034645.2612142421</v>
      </c>
      <c r="H97" s="132">
        <f t="shared" si="37"/>
        <v>1081797.0634831204</v>
      </c>
      <c r="I97" s="11">
        <f t="shared" si="38"/>
        <v>0</v>
      </c>
      <c r="J97" s="11">
        <f t="shared" si="39"/>
        <v>0</v>
      </c>
      <c r="K97" s="105">
        <f t="shared" si="40"/>
        <v>953813.60018187948</v>
      </c>
      <c r="L97" s="103">
        <f t="shared" si="41"/>
        <v>507428.83529675991</v>
      </c>
      <c r="M97" s="11"/>
      <c r="N97" s="120">
        <f t="shared" si="42"/>
        <v>588260.49632912257</v>
      </c>
      <c r="O97" s="102">
        <f t="shared" si="12"/>
        <v>446384.76488511951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</row>
    <row r="98" spans="2:44" ht="18" customHeight="1" x14ac:dyDescent="0.25">
      <c r="B98" s="3" t="s">
        <v>30</v>
      </c>
      <c r="C98" s="19">
        <f t="shared" si="35"/>
        <v>4.1322518792601528</v>
      </c>
      <c r="E98" s="20">
        <v>47</v>
      </c>
      <c r="F98" t="s">
        <v>24</v>
      </c>
      <c r="G98" s="107">
        <f t="shared" si="36"/>
        <v>1088851.6759865535</v>
      </c>
      <c r="H98" s="132">
        <f t="shared" si="37"/>
        <v>1138473.8226786491</v>
      </c>
      <c r="I98" s="11">
        <f t="shared" si="38"/>
        <v>0</v>
      </c>
      <c r="J98" s="11">
        <f t="shared" si="39"/>
        <v>0</v>
      </c>
      <c r="K98" s="105">
        <f t="shared" si="40"/>
        <v>1003785.138800104</v>
      </c>
      <c r="L98" s="103">
        <f t="shared" si="41"/>
        <v>534013.69384165539</v>
      </c>
      <c r="M98" s="11"/>
      <c r="N98" s="120">
        <f t="shared" si="42"/>
        <v>619080.2310281049</v>
      </c>
      <c r="O98" s="102">
        <f t="shared" si="12"/>
        <v>469771.44495844864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</row>
    <row r="99" spans="2:44" ht="18" customHeight="1" x14ac:dyDescent="0.25">
      <c r="B99" s="3" t="s">
        <v>30</v>
      </c>
      <c r="C99" s="19">
        <f t="shared" si="35"/>
        <v>4.2562194356379575</v>
      </c>
      <c r="E99" s="20">
        <v>48</v>
      </c>
      <c r="F99" t="s">
        <v>24</v>
      </c>
      <c r="G99" s="107">
        <f t="shared" si="36"/>
        <v>1145379.294910111</v>
      </c>
      <c r="H99" s="132">
        <f t="shared" si="37"/>
        <v>1197577.5700687747</v>
      </c>
      <c r="I99" s="11">
        <f t="shared" si="38"/>
        <v>0</v>
      </c>
      <c r="J99" s="11">
        <f t="shared" si="39"/>
        <v>0</v>
      </c>
      <c r="K99" s="105">
        <f t="shared" si="40"/>
        <v>1055896.5374952585</v>
      </c>
      <c r="L99" s="103">
        <f t="shared" si="41"/>
        <v>561736.95794747747</v>
      </c>
      <c r="M99" s="11"/>
      <c r="N99" s="120">
        <f t="shared" si="42"/>
        <v>651219.71536232997</v>
      </c>
      <c r="O99" s="102">
        <f t="shared" si="12"/>
        <v>494159.57954778103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</row>
    <row r="100" spans="2:44" ht="18" customHeight="1" x14ac:dyDescent="0.25">
      <c r="B100" s="3" t="s">
        <v>30</v>
      </c>
      <c r="C100" s="19">
        <f t="shared" si="35"/>
        <v>4.383906018707096</v>
      </c>
      <c r="E100" s="20">
        <v>49</v>
      </c>
      <c r="F100" t="s">
        <v>24</v>
      </c>
      <c r="G100" s="107">
        <f t="shared" si="36"/>
        <v>1204318.6044606937</v>
      </c>
      <c r="H100" s="132">
        <f t="shared" si="37"/>
        <v>1259202.9158618972</v>
      </c>
      <c r="I100" s="11" t="e">
        <f t="shared" si="38"/>
        <v>#VALUE!</v>
      </c>
      <c r="J100" s="11" t="e">
        <f t="shared" si="39"/>
        <v>#VALUE!</v>
      </c>
      <c r="K100" s="105">
        <f t="shared" si="40"/>
        <v>1110231.2134872018</v>
      </c>
      <c r="L100" s="103">
        <f t="shared" si="41"/>
        <v>590643.00557519146</v>
      </c>
      <c r="M100" s="11"/>
      <c r="N100" s="120">
        <f t="shared" si="42"/>
        <v>684730.39654868317</v>
      </c>
      <c r="O100" s="102">
        <f t="shared" si="12"/>
        <v>519588.20791201049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</row>
    <row r="101" spans="2:44" ht="18" customHeight="1" x14ac:dyDescent="0.25">
      <c r="B101" s="3" t="s">
        <v>30</v>
      </c>
      <c r="C101" s="19">
        <f t="shared" si="35"/>
        <v>4.5154231992683087</v>
      </c>
      <c r="E101" s="20">
        <v>50</v>
      </c>
      <c r="F101" t="s">
        <v>24</v>
      </c>
      <c r="G101" s="107">
        <f t="shared" si="36"/>
        <v>1265763.4312188923</v>
      </c>
      <c r="H101" s="132">
        <f t="shared" si="37"/>
        <v>1323447.9625895449</v>
      </c>
      <c r="I101" s="11" t="e">
        <f t="shared" si="38"/>
        <v>#VALUE!</v>
      </c>
      <c r="J101" s="11">
        <f t="shared" si="39"/>
        <v>1.2876681491356598E+30</v>
      </c>
      <c r="K101" s="105">
        <f t="shared" si="40"/>
        <v>1166875.6631549161</v>
      </c>
      <c r="L101" s="103">
        <f t="shared" si="41"/>
        <v>620777.85279841546</v>
      </c>
      <c r="M101" s="11"/>
      <c r="N101" s="120">
        <f t="shared" si="42"/>
        <v>719665.62086239143</v>
      </c>
      <c r="O101" s="102">
        <f t="shared" si="12"/>
        <v>546097.81035650091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</row>
    <row r="102" spans="2:44" ht="9.75" customHeight="1" x14ac:dyDescent="0.25">
      <c r="B102" s="23"/>
      <c r="C102" s="24"/>
      <c r="D102" s="24"/>
      <c r="E102" s="24"/>
      <c r="F102" s="24"/>
      <c r="G102" s="135"/>
      <c r="H102" s="135"/>
      <c r="I102" s="135"/>
      <c r="J102" s="135"/>
      <c r="K102" s="135"/>
      <c r="L102" s="135"/>
      <c r="M102" s="135"/>
      <c r="N102" s="135"/>
      <c r="O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</row>
    <row r="103" spans="2:44" x14ac:dyDescent="0.25">
      <c r="B103" s="151" t="s">
        <v>35</v>
      </c>
      <c r="C103" s="152"/>
      <c r="D103" s="152"/>
      <c r="E103" s="152"/>
      <c r="F103" s="152"/>
      <c r="G103" s="153">
        <v>180</v>
      </c>
      <c r="H103" s="153">
        <v>300</v>
      </c>
      <c r="I103" s="153">
        <v>76</v>
      </c>
      <c r="J103" s="153">
        <v>210</v>
      </c>
      <c r="K103" s="154">
        <v>9</v>
      </c>
      <c r="L103" s="155">
        <v>6</v>
      </c>
      <c r="M103" s="155"/>
      <c r="N103" s="155">
        <v>180</v>
      </c>
      <c r="O103" s="152" t="s">
        <v>34</v>
      </c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</row>
    <row r="104" spans="2:44" ht="17.25" customHeight="1" x14ac:dyDescent="0.35">
      <c r="B104" s="202" t="s">
        <v>36</v>
      </c>
      <c r="C104" s="202"/>
      <c r="D104" s="24"/>
      <c r="E104" s="24"/>
      <c r="F104" s="24"/>
      <c r="G104" s="136"/>
      <c r="H104" s="136"/>
      <c r="I104" s="136">
        <v>76</v>
      </c>
      <c r="J104" s="136">
        <v>210</v>
      </c>
      <c r="K104" s="137"/>
      <c r="L104" s="138">
        <f>L103/(116%-$C$40)</f>
        <v>9.3750000000000018</v>
      </c>
      <c r="M104" s="138"/>
      <c r="N104" s="138">
        <f>N103/(116%-$C$40)</f>
        <v>281.25000000000006</v>
      </c>
      <c r="O104" s="156" t="s">
        <v>93</v>
      </c>
      <c r="P104" s="139"/>
      <c r="Q104" s="150"/>
      <c r="R104" s="115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</row>
    <row r="105" spans="2:44" ht="33.75" customHeight="1" x14ac:dyDescent="0.25">
      <c r="B105" s="23"/>
      <c r="C105" s="24"/>
      <c r="D105" s="24"/>
      <c r="E105" s="23"/>
      <c r="F105" s="23"/>
      <c r="G105" s="23"/>
      <c r="H105" s="23"/>
      <c r="I105" s="23"/>
      <c r="J105" s="23"/>
      <c r="K105" s="140" t="s">
        <v>13</v>
      </c>
      <c r="L105" s="141" t="s">
        <v>92</v>
      </c>
      <c r="M105" s="140"/>
      <c r="N105" s="23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</row>
    <row r="106" spans="2:44" x14ac:dyDescent="0.25">
      <c r="B106" s="23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</row>
    <row r="107" spans="2:44" x14ac:dyDescent="0.25">
      <c r="B107" s="32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</row>
    <row r="108" spans="2:44" x14ac:dyDescent="0.25"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</row>
    <row r="109" spans="2:44" x14ac:dyDescent="0.25">
      <c r="B109" s="23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</row>
    <row r="110" spans="2:44" x14ac:dyDescent="0.25">
      <c r="B110" s="23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</row>
    <row r="111" spans="2:44" x14ac:dyDescent="0.25">
      <c r="B111" s="23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</row>
    <row r="112" spans="2:44" x14ac:dyDescent="0.25">
      <c r="B112" s="23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</row>
    <row r="113" spans="2:44" x14ac:dyDescent="0.25">
      <c r="B113" s="23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</row>
    <row r="114" spans="2:44" x14ac:dyDescent="0.25">
      <c r="B114" s="23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</row>
    <row r="115" spans="2:44" x14ac:dyDescent="0.25">
      <c r="B115" s="2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</row>
    <row r="116" spans="2:44" x14ac:dyDescent="0.25">
      <c r="B116" s="23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</row>
    <row r="117" spans="2:44" x14ac:dyDescent="0.25">
      <c r="B117" s="23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</row>
    <row r="118" spans="2:44" x14ac:dyDescent="0.25">
      <c r="B118" s="23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</row>
    <row r="119" spans="2:44" x14ac:dyDescent="0.25">
      <c r="B119" s="23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</row>
    <row r="120" spans="2:44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</row>
    <row r="121" spans="2:44" x14ac:dyDescent="0.25">
      <c r="B121" s="23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</row>
    <row r="122" spans="2:44" x14ac:dyDescent="0.25">
      <c r="B122" s="23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</row>
    <row r="123" spans="2:44" x14ac:dyDescent="0.25">
      <c r="B123" s="23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</row>
    <row r="124" spans="2:44" x14ac:dyDescent="0.25">
      <c r="B124" s="23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</row>
    <row r="125" spans="2:44" x14ac:dyDescent="0.25">
      <c r="B125" s="23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</row>
    <row r="126" spans="2:44" x14ac:dyDescent="0.25">
      <c r="B126" s="23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</row>
    <row r="127" spans="2:44" x14ac:dyDescent="0.25">
      <c r="B127" s="23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</row>
    <row r="128" spans="2:44" x14ac:dyDescent="0.25">
      <c r="B128" s="23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</row>
    <row r="129" spans="2:44" x14ac:dyDescent="0.25">
      <c r="B129" s="23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</row>
    <row r="130" spans="2:44" x14ac:dyDescent="0.25">
      <c r="B130" s="23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</row>
    <row r="131" spans="2:44" x14ac:dyDescent="0.25">
      <c r="B131" s="23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</row>
    <row r="132" spans="2:44" x14ac:dyDescent="0.25">
      <c r="B132" s="23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</row>
    <row r="133" spans="2:44" x14ac:dyDescent="0.25">
      <c r="B133" s="23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</row>
    <row r="134" spans="2:44" x14ac:dyDescent="0.25">
      <c r="B134" s="23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</row>
    <row r="135" spans="2:44" x14ac:dyDescent="0.25">
      <c r="B135" s="23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</row>
    <row r="136" spans="2:44" x14ac:dyDescent="0.25">
      <c r="B136" s="23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</row>
    <row r="137" spans="2:44" x14ac:dyDescent="0.25">
      <c r="B137" s="23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</row>
    <row r="138" spans="2:44" x14ac:dyDescent="0.25">
      <c r="B138" s="23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</row>
    <row r="139" spans="2:44" x14ac:dyDescent="0.25">
      <c r="B139" s="23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</row>
    <row r="140" spans="2:44" x14ac:dyDescent="0.25">
      <c r="B140" s="23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</row>
    <row r="141" spans="2:44" x14ac:dyDescent="0.25">
      <c r="B141" s="23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</row>
    <row r="142" spans="2:44" x14ac:dyDescent="0.25">
      <c r="B142" s="23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</row>
    <row r="143" spans="2:44" x14ac:dyDescent="0.25">
      <c r="B143" s="23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</row>
    <row r="144" spans="2:44" x14ac:dyDescent="0.25">
      <c r="B144" s="23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</row>
    <row r="145" spans="2:44" x14ac:dyDescent="0.25">
      <c r="B145" s="23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</row>
    <row r="146" spans="2:44" x14ac:dyDescent="0.25">
      <c r="B146" s="23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</row>
    <row r="147" spans="2:44" x14ac:dyDescent="0.25">
      <c r="B147" s="23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</row>
    <row r="148" spans="2:44" x14ac:dyDescent="0.25">
      <c r="B148" s="2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</row>
    <row r="149" spans="2:44" x14ac:dyDescent="0.25">
      <c r="B149" s="23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</row>
    <row r="150" spans="2:44" x14ac:dyDescent="0.25">
      <c r="B150" s="23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</row>
    <row r="151" spans="2:44" x14ac:dyDescent="0.25">
      <c r="B151" s="23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</row>
    <row r="152" spans="2:44" x14ac:dyDescent="0.25">
      <c r="B152" s="23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</row>
    <row r="153" spans="2:44" x14ac:dyDescent="0.25">
      <c r="B153" s="23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</row>
    <row r="154" spans="2:44" x14ac:dyDescent="0.25">
      <c r="B154" s="23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</row>
    <row r="155" spans="2:44" x14ac:dyDescent="0.25">
      <c r="B155" s="23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</row>
    <row r="156" spans="2:44" x14ac:dyDescent="0.25">
      <c r="B156" s="23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</row>
    <row r="157" spans="2:44" x14ac:dyDescent="0.25">
      <c r="B157" s="23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</row>
    <row r="158" spans="2:44" x14ac:dyDescent="0.25">
      <c r="B158" s="23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</row>
    <row r="159" spans="2:44" x14ac:dyDescent="0.25">
      <c r="B159" s="23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</row>
    <row r="160" spans="2:44" x14ac:dyDescent="0.25">
      <c r="B160" s="23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</row>
    <row r="161" spans="2:44" x14ac:dyDescent="0.25">
      <c r="B161" s="23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</row>
    <row r="162" spans="2:44" x14ac:dyDescent="0.25">
      <c r="B162" s="23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</row>
    <row r="163" spans="2:44" x14ac:dyDescent="0.25">
      <c r="B163" s="23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</row>
    <row r="164" spans="2:44" x14ac:dyDescent="0.25">
      <c r="B164" s="23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</row>
    <row r="165" spans="2:44" x14ac:dyDescent="0.25">
      <c r="B165" s="23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</row>
    <row r="166" spans="2:44" x14ac:dyDescent="0.25">
      <c r="B166" s="23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</row>
    <row r="167" spans="2:44" x14ac:dyDescent="0.25">
      <c r="B167" s="23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</row>
    <row r="168" spans="2:44" x14ac:dyDescent="0.25">
      <c r="B168" s="23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</row>
    <row r="169" spans="2:44" x14ac:dyDescent="0.25">
      <c r="B169" s="23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</row>
    <row r="170" spans="2:44" x14ac:dyDescent="0.25">
      <c r="B170" s="23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</row>
    <row r="171" spans="2:44" x14ac:dyDescent="0.25">
      <c r="B171" s="23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</row>
    <row r="172" spans="2:44" x14ac:dyDescent="0.25">
      <c r="B172" s="23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</row>
    <row r="173" spans="2:44" x14ac:dyDescent="0.25">
      <c r="B173" s="23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</row>
    <row r="174" spans="2:44" x14ac:dyDescent="0.25">
      <c r="B174" s="23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</row>
    <row r="175" spans="2:44" x14ac:dyDescent="0.25">
      <c r="B175" s="23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</row>
    <row r="176" spans="2:44" x14ac:dyDescent="0.25">
      <c r="B176" s="23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</row>
    <row r="177" spans="2:44" x14ac:dyDescent="0.25">
      <c r="B177" s="23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</row>
    <row r="178" spans="2:44" x14ac:dyDescent="0.25">
      <c r="B178" s="23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</row>
    <row r="179" spans="2:44" x14ac:dyDescent="0.25">
      <c r="B179" s="23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</row>
    <row r="180" spans="2:44" x14ac:dyDescent="0.25">
      <c r="B180" s="23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</row>
    <row r="181" spans="2:44" x14ac:dyDescent="0.25">
      <c r="B181" s="2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</row>
    <row r="182" spans="2:44" x14ac:dyDescent="0.25">
      <c r="B182" s="23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</row>
    <row r="183" spans="2:44" x14ac:dyDescent="0.25">
      <c r="B183" s="23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</row>
    <row r="184" spans="2:44" x14ac:dyDescent="0.25">
      <c r="B184" s="23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</row>
    <row r="185" spans="2:44" x14ac:dyDescent="0.25">
      <c r="B185" s="23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</row>
    <row r="186" spans="2:44" x14ac:dyDescent="0.25">
      <c r="B186" s="23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</row>
    <row r="187" spans="2:44" x14ac:dyDescent="0.25">
      <c r="B187" s="23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</row>
    <row r="188" spans="2:44" x14ac:dyDescent="0.25">
      <c r="B188" s="23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</row>
    <row r="189" spans="2:44" x14ac:dyDescent="0.25">
      <c r="B189" s="23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</row>
    <row r="190" spans="2:44" x14ac:dyDescent="0.25">
      <c r="B190" s="23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</row>
    <row r="191" spans="2:44" x14ac:dyDescent="0.25">
      <c r="B191" s="23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</row>
    <row r="192" spans="2:44" x14ac:dyDescent="0.25">
      <c r="B192" s="23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</row>
    <row r="193" spans="2:44" x14ac:dyDescent="0.25">
      <c r="B193" s="23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</row>
    <row r="194" spans="2:44" x14ac:dyDescent="0.25">
      <c r="B194" s="23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</row>
    <row r="195" spans="2:44" x14ac:dyDescent="0.25">
      <c r="B195" s="23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</row>
    <row r="196" spans="2:44" x14ac:dyDescent="0.25">
      <c r="B196" s="23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</row>
    <row r="197" spans="2:44" x14ac:dyDescent="0.25">
      <c r="B197" s="23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</row>
    <row r="198" spans="2:44" x14ac:dyDescent="0.25">
      <c r="B198" s="23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</row>
    <row r="199" spans="2:44" x14ac:dyDescent="0.25">
      <c r="B199" s="23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</row>
    <row r="200" spans="2:44" x14ac:dyDescent="0.25">
      <c r="B200" s="23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</row>
    <row r="201" spans="2:44" x14ac:dyDescent="0.25">
      <c r="B201" s="23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</row>
    <row r="202" spans="2:44" x14ac:dyDescent="0.25">
      <c r="B202" s="23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</row>
    <row r="203" spans="2:44" x14ac:dyDescent="0.25">
      <c r="B203" s="23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</row>
    <row r="204" spans="2:44" x14ac:dyDescent="0.25">
      <c r="B204" s="23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</row>
    <row r="205" spans="2:44" x14ac:dyDescent="0.25">
      <c r="B205" s="23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</row>
    <row r="206" spans="2:44" x14ac:dyDescent="0.25">
      <c r="B206" s="23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</row>
    <row r="207" spans="2:44" x14ac:dyDescent="0.25">
      <c r="B207" s="23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</row>
    <row r="208" spans="2:44" x14ac:dyDescent="0.25">
      <c r="B208" s="23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</row>
    <row r="209" spans="2:44" x14ac:dyDescent="0.25">
      <c r="B209" s="23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</row>
    <row r="210" spans="2:44" x14ac:dyDescent="0.25">
      <c r="B210" s="23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</row>
    <row r="211" spans="2:44" x14ac:dyDescent="0.25">
      <c r="B211" s="23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</row>
    <row r="212" spans="2:44" x14ac:dyDescent="0.25">
      <c r="B212" s="23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</row>
    <row r="213" spans="2:44" x14ac:dyDescent="0.25">
      <c r="B213" s="23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</row>
    <row r="214" spans="2:44" x14ac:dyDescent="0.25">
      <c r="B214" s="2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</row>
    <row r="215" spans="2:44" x14ac:dyDescent="0.25">
      <c r="B215" s="23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</row>
    <row r="216" spans="2:44" x14ac:dyDescent="0.25">
      <c r="B216" s="23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</row>
    <row r="217" spans="2:44" x14ac:dyDescent="0.25">
      <c r="B217" s="23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</row>
    <row r="218" spans="2:44" x14ac:dyDescent="0.25">
      <c r="B218" s="23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</row>
    <row r="219" spans="2:44" x14ac:dyDescent="0.25">
      <c r="B219" s="23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</row>
    <row r="220" spans="2:44" x14ac:dyDescent="0.25">
      <c r="B220" s="23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</row>
    <row r="221" spans="2:44" x14ac:dyDescent="0.25">
      <c r="B221" s="23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</row>
    <row r="222" spans="2:44" x14ac:dyDescent="0.25">
      <c r="B222" s="23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</row>
    <row r="223" spans="2:44" x14ac:dyDescent="0.25">
      <c r="B223" s="23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</row>
    <row r="224" spans="2:44" x14ac:dyDescent="0.25">
      <c r="B224" s="23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</row>
    <row r="225" spans="2:44" x14ac:dyDescent="0.25">
      <c r="B225" s="23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</row>
    <row r="226" spans="2:44" x14ac:dyDescent="0.25">
      <c r="B226" s="23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</row>
    <row r="227" spans="2:44" x14ac:dyDescent="0.25">
      <c r="B227" s="23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</row>
    <row r="228" spans="2:44" x14ac:dyDescent="0.25">
      <c r="B228" s="23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</row>
    <row r="229" spans="2:44" x14ac:dyDescent="0.25">
      <c r="B229" s="23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</row>
    <row r="230" spans="2:44" x14ac:dyDescent="0.25">
      <c r="B230" s="23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</row>
    <row r="231" spans="2:44" x14ac:dyDescent="0.25">
      <c r="B231" s="23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</row>
    <row r="232" spans="2:44" x14ac:dyDescent="0.25">
      <c r="B232" s="23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</row>
    <row r="233" spans="2:44" x14ac:dyDescent="0.25">
      <c r="B233" s="23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</row>
    <row r="234" spans="2:44" x14ac:dyDescent="0.25">
      <c r="B234" s="23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</row>
    <row r="235" spans="2:44" x14ac:dyDescent="0.25">
      <c r="B235" s="23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</row>
    <row r="236" spans="2:44" x14ac:dyDescent="0.25">
      <c r="B236" s="23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</row>
    <row r="237" spans="2:44" x14ac:dyDescent="0.25">
      <c r="B237" s="23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</row>
    <row r="238" spans="2:44" x14ac:dyDescent="0.25">
      <c r="B238" s="23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</row>
    <row r="239" spans="2:44" x14ac:dyDescent="0.25">
      <c r="B239" s="23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</row>
    <row r="240" spans="2:44" x14ac:dyDescent="0.25">
      <c r="B240" s="23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</row>
    <row r="241" spans="2:44" x14ac:dyDescent="0.25">
      <c r="B241" s="23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</row>
    <row r="242" spans="2:44" x14ac:dyDescent="0.25">
      <c r="B242" s="23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</row>
    <row r="243" spans="2:44" x14ac:dyDescent="0.25">
      <c r="B243" s="23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</row>
    <row r="244" spans="2:44" x14ac:dyDescent="0.25">
      <c r="B244" s="23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</row>
    <row r="245" spans="2:44" x14ac:dyDescent="0.25">
      <c r="B245" s="23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</row>
    <row r="246" spans="2:44" x14ac:dyDescent="0.25">
      <c r="B246" s="23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</row>
    <row r="247" spans="2:44" x14ac:dyDescent="0.25">
      <c r="B247" s="2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</row>
    <row r="248" spans="2:44" x14ac:dyDescent="0.25">
      <c r="B248" s="23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</row>
    <row r="249" spans="2:44" x14ac:dyDescent="0.25">
      <c r="B249" s="23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</row>
    <row r="250" spans="2:44" x14ac:dyDescent="0.25">
      <c r="B250" s="23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</row>
    <row r="251" spans="2:44" x14ac:dyDescent="0.25">
      <c r="B251" s="23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</row>
    <row r="252" spans="2:44" x14ac:dyDescent="0.25">
      <c r="B252" s="23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</row>
    <row r="253" spans="2:44" x14ac:dyDescent="0.25">
      <c r="B253" s="23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</row>
    <row r="254" spans="2:44" x14ac:dyDescent="0.25">
      <c r="B254" s="23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</row>
    <row r="255" spans="2:44" x14ac:dyDescent="0.25">
      <c r="B255" s="23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</row>
    <row r="256" spans="2:44" x14ac:dyDescent="0.25">
      <c r="B256" s="23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</row>
    <row r="257" spans="2:44" x14ac:dyDescent="0.25">
      <c r="B257" s="23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</row>
    <row r="258" spans="2:44" x14ac:dyDescent="0.25">
      <c r="B258" s="23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</row>
    <row r="259" spans="2:44" x14ac:dyDescent="0.25">
      <c r="B259" s="23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</row>
    <row r="260" spans="2:44" x14ac:dyDescent="0.25">
      <c r="B260" s="23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</row>
    <row r="261" spans="2:44" x14ac:dyDescent="0.25">
      <c r="B261" s="23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</row>
    <row r="262" spans="2:44" x14ac:dyDescent="0.25">
      <c r="B262" s="23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</row>
    <row r="263" spans="2:44" x14ac:dyDescent="0.25">
      <c r="B263" s="23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</row>
    <row r="264" spans="2:44" x14ac:dyDescent="0.25">
      <c r="B264" s="23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</row>
    <row r="265" spans="2:44" x14ac:dyDescent="0.25">
      <c r="B265" s="23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</row>
    <row r="266" spans="2:44" x14ac:dyDescent="0.25">
      <c r="B266" s="23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</row>
    <row r="267" spans="2:44" x14ac:dyDescent="0.25">
      <c r="B267" s="23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</row>
    <row r="268" spans="2:44" x14ac:dyDescent="0.25">
      <c r="B268" s="23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</row>
    <row r="269" spans="2:44" x14ac:dyDescent="0.25">
      <c r="B269" s="23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</row>
    <row r="270" spans="2:44" x14ac:dyDescent="0.25">
      <c r="B270" s="23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</row>
    <row r="271" spans="2:44" x14ac:dyDescent="0.25">
      <c r="B271" s="23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</row>
    <row r="272" spans="2:44" x14ac:dyDescent="0.25">
      <c r="B272" s="23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</row>
    <row r="273" spans="2:44" x14ac:dyDescent="0.25">
      <c r="B273" s="23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</row>
    <row r="274" spans="2:44" x14ac:dyDescent="0.25">
      <c r="B274" s="23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</row>
    <row r="275" spans="2:44" x14ac:dyDescent="0.25">
      <c r="B275" s="23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</row>
    <row r="276" spans="2:44" x14ac:dyDescent="0.25">
      <c r="B276" s="23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</row>
    <row r="277" spans="2:44" x14ac:dyDescent="0.25">
      <c r="B277" s="23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</row>
    <row r="278" spans="2:44" x14ac:dyDescent="0.25">
      <c r="B278" s="23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</row>
    <row r="279" spans="2:44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</row>
    <row r="280" spans="2:44" x14ac:dyDescent="0.25">
      <c r="B280" s="2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</row>
    <row r="281" spans="2:44" x14ac:dyDescent="0.25">
      <c r="B281" s="23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</row>
    <row r="282" spans="2:44" x14ac:dyDescent="0.25">
      <c r="B282" s="23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</row>
    <row r="283" spans="2:44" x14ac:dyDescent="0.25">
      <c r="B283" s="23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</row>
    <row r="284" spans="2:44" x14ac:dyDescent="0.25">
      <c r="B284" s="23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</row>
    <row r="285" spans="2:44" x14ac:dyDescent="0.25">
      <c r="B285" s="23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</row>
    <row r="286" spans="2:44" x14ac:dyDescent="0.25">
      <c r="B286" s="23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</row>
    <row r="287" spans="2:44" x14ac:dyDescent="0.25">
      <c r="B287" s="23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</row>
    <row r="288" spans="2:44" x14ac:dyDescent="0.25">
      <c r="B288" s="23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</row>
    <row r="289" spans="2:44" x14ac:dyDescent="0.25">
      <c r="B289" s="23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</row>
    <row r="290" spans="2:44" x14ac:dyDescent="0.25">
      <c r="B290" s="23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</row>
    <row r="291" spans="2:44" x14ac:dyDescent="0.25">
      <c r="B291" s="23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</row>
    <row r="292" spans="2:44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</row>
    <row r="293" spans="2:44" x14ac:dyDescent="0.25">
      <c r="B293" s="23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</row>
    <row r="294" spans="2:44" x14ac:dyDescent="0.25">
      <c r="B294" s="23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</row>
    <row r="295" spans="2:44" x14ac:dyDescent="0.25">
      <c r="B295" s="23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</row>
    <row r="296" spans="2:44" x14ac:dyDescent="0.25">
      <c r="B296" s="23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</row>
    <row r="297" spans="2:44" x14ac:dyDescent="0.25">
      <c r="B297" s="23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</row>
    <row r="298" spans="2:44" x14ac:dyDescent="0.25">
      <c r="B298" s="23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</row>
    <row r="299" spans="2:44" x14ac:dyDescent="0.25">
      <c r="B299" s="23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</row>
    <row r="300" spans="2:44" x14ac:dyDescent="0.25">
      <c r="B300" s="23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</row>
    <row r="301" spans="2:44" x14ac:dyDescent="0.25">
      <c r="B301" s="23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</row>
    <row r="302" spans="2:44" x14ac:dyDescent="0.25">
      <c r="B302" s="23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</row>
    <row r="303" spans="2:44" x14ac:dyDescent="0.25">
      <c r="B303" s="23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</row>
    <row r="304" spans="2:44" x14ac:dyDescent="0.25">
      <c r="B304" s="23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</row>
    <row r="305" spans="2:44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</row>
    <row r="306" spans="2:44" x14ac:dyDescent="0.25">
      <c r="B306" s="23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</row>
    <row r="307" spans="2:44" x14ac:dyDescent="0.25">
      <c r="B307" s="23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</row>
    <row r="308" spans="2:44" x14ac:dyDescent="0.25">
      <c r="B308" s="23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</row>
    <row r="309" spans="2:44" x14ac:dyDescent="0.25">
      <c r="B309" s="23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</row>
    <row r="310" spans="2:44" x14ac:dyDescent="0.25">
      <c r="B310" s="23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</row>
    <row r="311" spans="2:44" x14ac:dyDescent="0.25">
      <c r="B311" s="23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</row>
    <row r="312" spans="2:44" x14ac:dyDescent="0.25">
      <c r="B312" s="23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</row>
    <row r="313" spans="2:44" x14ac:dyDescent="0.25">
      <c r="B313" s="23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</row>
    <row r="314" spans="2:44" x14ac:dyDescent="0.25">
      <c r="B314" s="23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</row>
    <row r="315" spans="2:44" x14ac:dyDescent="0.25">
      <c r="B315" s="23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</row>
    <row r="316" spans="2:44" x14ac:dyDescent="0.25">
      <c r="B316" s="23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</row>
    <row r="317" spans="2:44" x14ac:dyDescent="0.25">
      <c r="B317" s="23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</row>
    <row r="318" spans="2:44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</row>
    <row r="319" spans="2:44" x14ac:dyDescent="0.25">
      <c r="B319" s="23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</row>
    <row r="320" spans="2:44" x14ac:dyDescent="0.25">
      <c r="B320" s="23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</row>
    <row r="321" spans="2:44" x14ac:dyDescent="0.25">
      <c r="B321" s="23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</row>
    <row r="322" spans="2:44" x14ac:dyDescent="0.25">
      <c r="B322" s="23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</row>
    <row r="323" spans="2:44" x14ac:dyDescent="0.25">
      <c r="B323" s="23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</row>
    <row r="324" spans="2:44" x14ac:dyDescent="0.25">
      <c r="B324" s="23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</row>
    <row r="325" spans="2:44" x14ac:dyDescent="0.25">
      <c r="B325" s="23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</row>
    <row r="326" spans="2:44" x14ac:dyDescent="0.25">
      <c r="B326" s="23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</row>
    <row r="327" spans="2:44" x14ac:dyDescent="0.25">
      <c r="B327" s="23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</row>
    <row r="328" spans="2:44" x14ac:dyDescent="0.25">
      <c r="B328" s="23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</row>
    <row r="329" spans="2:44" x14ac:dyDescent="0.25">
      <c r="B329" s="23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</row>
    <row r="330" spans="2:44" x14ac:dyDescent="0.25">
      <c r="B330" s="23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</row>
    <row r="331" spans="2:44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</row>
    <row r="332" spans="2:44" x14ac:dyDescent="0.25">
      <c r="B332" s="23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</row>
    <row r="333" spans="2:44" x14ac:dyDescent="0.25">
      <c r="B333" s="23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</row>
    <row r="334" spans="2:44" x14ac:dyDescent="0.25">
      <c r="B334" s="23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</row>
    <row r="335" spans="2:44" x14ac:dyDescent="0.25">
      <c r="B335" s="23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</row>
    <row r="336" spans="2:44" x14ac:dyDescent="0.25">
      <c r="B336" s="23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</row>
    <row r="337" spans="2:44" x14ac:dyDescent="0.25">
      <c r="B337" s="23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</row>
    <row r="338" spans="2:44" x14ac:dyDescent="0.25">
      <c r="B338" s="23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</row>
    <row r="339" spans="2:44" x14ac:dyDescent="0.25">
      <c r="B339" s="23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</row>
    <row r="340" spans="2:44" x14ac:dyDescent="0.25">
      <c r="B340" s="23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</row>
    <row r="341" spans="2:44" x14ac:dyDescent="0.25">
      <c r="B341" s="23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</row>
    <row r="342" spans="2:44" x14ac:dyDescent="0.25">
      <c r="B342" s="23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</row>
    <row r="343" spans="2:44" x14ac:dyDescent="0.25">
      <c r="B343" s="23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</row>
    <row r="344" spans="2:44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</row>
    <row r="345" spans="2:44" x14ac:dyDescent="0.25">
      <c r="B345" s="23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</row>
    <row r="346" spans="2:44" x14ac:dyDescent="0.25">
      <c r="B346" s="23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</row>
    <row r="347" spans="2:44" x14ac:dyDescent="0.25">
      <c r="B347" s="23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</row>
    <row r="348" spans="2:44" x14ac:dyDescent="0.25">
      <c r="B348" s="23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</row>
    <row r="349" spans="2:44" x14ac:dyDescent="0.25">
      <c r="B349" s="23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</row>
    <row r="350" spans="2:44" x14ac:dyDescent="0.25">
      <c r="B350" s="23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</row>
    <row r="351" spans="2:44" x14ac:dyDescent="0.25">
      <c r="B351" s="23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</row>
    <row r="352" spans="2:44" x14ac:dyDescent="0.25">
      <c r="B352" s="23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</row>
    <row r="353" spans="2:44" x14ac:dyDescent="0.25">
      <c r="B353" s="23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</row>
    <row r="354" spans="2:44" x14ac:dyDescent="0.25">
      <c r="B354" s="23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</row>
    <row r="355" spans="2:44" x14ac:dyDescent="0.25">
      <c r="B355" s="23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</row>
    <row r="356" spans="2:44" x14ac:dyDescent="0.25">
      <c r="B356" s="23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</row>
    <row r="357" spans="2:44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</row>
    <row r="358" spans="2:44" x14ac:dyDescent="0.25">
      <c r="B358" s="23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</row>
    <row r="359" spans="2:44" x14ac:dyDescent="0.25">
      <c r="B359" s="23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</row>
    <row r="360" spans="2:44" x14ac:dyDescent="0.25">
      <c r="B360" s="23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</row>
    <row r="361" spans="2:44" x14ac:dyDescent="0.25">
      <c r="B361" s="23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</row>
    <row r="362" spans="2:44" x14ac:dyDescent="0.25">
      <c r="B362" s="23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</row>
    <row r="363" spans="2:44" x14ac:dyDescent="0.25">
      <c r="B363" s="23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</row>
    <row r="364" spans="2:44" x14ac:dyDescent="0.25">
      <c r="B364" s="23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</row>
    <row r="365" spans="2:44" x14ac:dyDescent="0.25">
      <c r="B365" s="23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</row>
    <row r="366" spans="2:44" x14ac:dyDescent="0.25">
      <c r="B366" s="23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</row>
    <row r="367" spans="2:44" x14ac:dyDescent="0.25">
      <c r="B367" s="23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</row>
    <row r="368" spans="2:44" x14ac:dyDescent="0.25">
      <c r="B368" s="23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</row>
    <row r="369" spans="2:44" x14ac:dyDescent="0.25">
      <c r="B369" s="23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</row>
    <row r="370" spans="2:44" x14ac:dyDescent="0.25">
      <c r="B370" s="23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</row>
    <row r="371" spans="2:44" x14ac:dyDescent="0.25">
      <c r="B371" s="23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</row>
    <row r="372" spans="2:44" x14ac:dyDescent="0.25">
      <c r="B372" s="23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</row>
    <row r="373" spans="2:44" x14ac:dyDescent="0.25">
      <c r="B373" s="23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</row>
    <row r="374" spans="2:44" x14ac:dyDescent="0.25">
      <c r="B374" s="23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</row>
    <row r="375" spans="2:44" x14ac:dyDescent="0.25">
      <c r="B375" s="23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</row>
    <row r="376" spans="2:44" x14ac:dyDescent="0.25">
      <c r="B376" s="23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</row>
    <row r="377" spans="2:44" x14ac:dyDescent="0.25">
      <c r="B377" s="23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</row>
    <row r="378" spans="2:44" x14ac:dyDescent="0.25">
      <c r="B378" s="23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</row>
    <row r="379" spans="2:44" x14ac:dyDescent="0.25">
      <c r="B379" s="23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</row>
    <row r="380" spans="2:44" x14ac:dyDescent="0.25">
      <c r="B380" s="23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</row>
    <row r="381" spans="2:44" x14ac:dyDescent="0.25">
      <c r="B381" s="23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</row>
    <row r="382" spans="2:44" x14ac:dyDescent="0.25">
      <c r="B382" s="23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</row>
    <row r="383" spans="2:44" x14ac:dyDescent="0.25">
      <c r="B383" s="23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</row>
    <row r="384" spans="2:44" x14ac:dyDescent="0.25">
      <c r="B384" s="23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</row>
    <row r="385" spans="2:44" x14ac:dyDescent="0.25">
      <c r="B385" s="23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</row>
    <row r="386" spans="2:44" x14ac:dyDescent="0.25">
      <c r="B386" s="23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</row>
    <row r="387" spans="2:44" x14ac:dyDescent="0.25">
      <c r="B387" s="23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</row>
    <row r="388" spans="2:44" x14ac:dyDescent="0.25">
      <c r="B388" s="23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</row>
    <row r="389" spans="2:44" x14ac:dyDescent="0.25">
      <c r="B389" s="23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</row>
    <row r="390" spans="2:44" x14ac:dyDescent="0.25">
      <c r="B390" s="23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</row>
    <row r="391" spans="2:44" x14ac:dyDescent="0.25">
      <c r="B391" s="23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</row>
    <row r="392" spans="2:44" x14ac:dyDescent="0.25">
      <c r="B392" s="23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</row>
    <row r="393" spans="2:44" x14ac:dyDescent="0.25">
      <c r="B393" s="23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</row>
    <row r="394" spans="2:44" x14ac:dyDescent="0.25">
      <c r="B394" s="23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</row>
    <row r="395" spans="2:44" x14ac:dyDescent="0.25">
      <c r="B395" s="23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</row>
    <row r="396" spans="2:44" x14ac:dyDescent="0.25">
      <c r="B396" s="23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</row>
    <row r="397" spans="2:44" x14ac:dyDescent="0.25">
      <c r="B397" s="23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</row>
    <row r="398" spans="2:44" x14ac:dyDescent="0.25">
      <c r="B398" s="23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</row>
    <row r="399" spans="2:44" x14ac:dyDescent="0.25">
      <c r="B399" s="23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</row>
    <row r="400" spans="2:44" x14ac:dyDescent="0.25">
      <c r="B400" s="23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</row>
    <row r="401" spans="2:44" x14ac:dyDescent="0.25">
      <c r="B401" s="23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</row>
    <row r="402" spans="2:44" x14ac:dyDescent="0.25">
      <c r="B402" s="23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</row>
    <row r="403" spans="2:44" x14ac:dyDescent="0.25">
      <c r="B403" s="23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</row>
    <row r="404" spans="2:44" x14ac:dyDescent="0.25">
      <c r="B404" s="23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</row>
    <row r="405" spans="2:44" x14ac:dyDescent="0.25">
      <c r="B405" s="23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</row>
    <row r="406" spans="2:44" x14ac:dyDescent="0.25">
      <c r="B406" s="23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</row>
    <row r="407" spans="2:44" x14ac:dyDescent="0.25">
      <c r="B407" s="23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</row>
    <row r="408" spans="2:44" x14ac:dyDescent="0.25">
      <c r="B408" s="23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</row>
    <row r="409" spans="2:44" x14ac:dyDescent="0.25">
      <c r="B409" s="23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</row>
    <row r="410" spans="2:44" x14ac:dyDescent="0.25">
      <c r="B410" s="23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</row>
    <row r="411" spans="2:44" x14ac:dyDescent="0.25">
      <c r="B411" s="23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</row>
    <row r="412" spans="2:44" x14ac:dyDescent="0.25">
      <c r="B412" s="23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</row>
    <row r="413" spans="2:44" x14ac:dyDescent="0.25">
      <c r="B413" s="23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</row>
    <row r="414" spans="2:44" x14ac:dyDescent="0.25">
      <c r="B414" s="23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</row>
    <row r="415" spans="2:44" x14ac:dyDescent="0.25">
      <c r="B415" s="23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</row>
    <row r="416" spans="2:44" x14ac:dyDescent="0.25">
      <c r="B416" s="23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</row>
    <row r="417" spans="2:44" x14ac:dyDescent="0.25">
      <c r="B417" s="23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</row>
    <row r="418" spans="2:44" x14ac:dyDescent="0.25">
      <c r="B418" s="23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</row>
    <row r="419" spans="2:44" x14ac:dyDescent="0.25">
      <c r="B419" s="23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</row>
    <row r="420" spans="2:44" x14ac:dyDescent="0.25">
      <c r="B420" s="23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</row>
    <row r="421" spans="2:44" x14ac:dyDescent="0.25">
      <c r="B421" s="23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</row>
    <row r="422" spans="2:44" x14ac:dyDescent="0.25">
      <c r="B422" s="23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</row>
    <row r="423" spans="2:44" x14ac:dyDescent="0.25">
      <c r="B423" s="23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</row>
    <row r="424" spans="2:44" x14ac:dyDescent="0.25">
      <c r="B424" s="23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</row>
    <row r="425" spans="2:44" x14ac:dyDescent="0.25">
      <c r="B425" s="23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</row>
    <row r="426" spans="2:44" x14ac:dyDescent="0.25">
      <c r="B426" s="23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</row>
    <row r="427" spans="2:44" x14ac:dyDescent="0.25">
      <c r="B427" s="23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</row>
    <row r="428" spans="2:44" x14ac:dyDescent="0.25">
      <c r="B428" s="23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</row>
    <row r="429" spans="2:44" x14ac:dyDescent="0.25">
      <c r="B429" s="23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</row>
    <row r="430" spans="2:44" x14ac:dyDescent="0.25">
      <c r="B430" s="23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</row>
    <row r="431" spans="2:44" x14ac:dyDescent="0.25">
      <c r="B431" s="23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</row>
    <row r="432" spans="2:44" x14ac:dyDescent="0.25">
      <c r="B432" s="23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</row>
    <row r="433" spans="2:44" x14ac:dyDescent="0.25">
      <c r="B433" s="23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</row>
    <row r="434" spans="2:44" x14ac:dyDescent="0.25">
      <c r="B434" s="23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</row>
    <row r="435" spans="2:44" x14ac:dyDescent="0.25">
      <c r="B435" s="23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</row>
    <row r="436" spans="2:44" x14ac:dyDescent="0.25">
      <c r="B436" s="23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</row>
    <row r="437" spans="2:44" x14ac:dyDescent="0.25">
      <c r="B437" s="23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</row>
    <row r="438" spans="2:44" x14ac:dyDescent="0.25">
      <c r="B438" s="23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</row>
    <row r="439" spans="2:44" x14ac:dyDescent="0.25">
      <c r="B439" s="23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</row>
    <row r="440" spans="2:44" x14ac:dyDescent="0.25">
      <c r="B440" s="23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</row>
    <row r="441" spans="2:44" x14ac:dyDescent="0.25">
      <c r="B441" s="23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</row>
    <row r="442" spans="2:44" x14ac:dyDescent="0.25">
      <c r="B442" s="23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</row>
    <row r="443" spans="2:44" x14ac:dyDescent="0.25">
      <c r="B443" s="23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</row>
    <row r="444" spans="2:44" x14ac:dyDescent="0.25">
      <c r="B444" s="23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</row>
    <row r="445" spans="2:44" x14ac:dyDescent="0.25">
      <c r="B445" s="23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</row>
    <row r="446" spans="2:44" x14ac:dyDescent="0.25">
      <c r="B446" s="23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</row>
    <row r="447" spans="2:44" x14ac:dyDescent="0.25">
      <c r="B447" s="23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</row>
    <row r="448" spans="2:44" x14ac:dyDescent="0.25">
      <c r="B448" s="23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</row>
    <row r="449" spans="2:44" x14ac:dyDescent="0.25">
      <c r="B449" s="23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</row>
    <row r="450" spans="2:44" x14ac:dyDescent="0.25">
      <c r="B450" s="23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</row>
    <row r="451" spans="2:44" x14ac:dyDescent="0.25">
      <c r="B451" s="23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</row>
    <row r="452" spans="2:44" x14ac:dyDescent="0.25">
      <c r="B452" s="23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</row>
    <row r="453" spans="2:44" x14ac:dyDescent="0.25">
      <c r="B453" s="23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</row>
    <row r="454" spans="2:44" x14ac:dyDescent="0.25">
      <c r="B454" s="23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</row>
    <row r="455" spans="2:44" x14ac:dyDescent="0.25">
      <c r="B455" s="23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</row>
    <row r="456" spans="2:44" x14ac:dyDescent="0.25">
      <c r="B456" s="23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</row>
    <row r="457" spans="2:44" x14ac:dyDescent="0.25">
      <c r="B457" s="23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</row>
    <row r="458" spans="2:44" x14ac:dyDescent="0.25">
      <c r="B458" s="23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</row>
    <row r="459" spans="2:44" x14ac:dyDescent="0.25">
      <c r="B459" s="23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</row>
    <row r="460" spans="2:44" x14ac:dyDescent="0.25">
      <c r="B460" s="23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</row>
    <row r="461" spans="2:44" x14ac:dyDescent="0.25">
      <c r="B461" s="23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</row>
    <row r="462" spans="2:44" x14ac:dyDescent="0.25">
      <c r="B462" s="23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</row>
    <row r="463" spans="2:44" x14ac:dyDescent="0.25">
      <c r="B463" s="23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</row>
    <row r="464" spans="2:44" x14ac:dyDescent="0.25">
      <c r="B464" s="23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</row>
    <row r="465" spans="2:44" x14ac:dyDescent="0.25">
      <c r="B465" s="23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</row>
    <row r="466" spans="2:44" x14ac:dyDescent="0.25">
      <c r="B466" s="23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</row>
    <row r="467" spans="2:44" x14ac:dyDescent="0.25">
      <c r="B467" s="23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</row>
    <row r="468" spans="2:44" x14ac:dyDescent="0.25">
      <c r="B468" s="23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</row>
    <row r="469" spans="2:44" x14ac:dyDescent="0.25">
      <c r="B469" s="23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</row>
    <row r="470" spans="2:44" x14ac:dyDescent="0.25">
      <c r="B470" s="23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</row>
    <row r="471" spans="2:44" x14ac:dyDescent="0.25">
      <c r="B471" s="23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</row>
    <row r="472" spans="2:44" x14ac:dyDescent="0.25">
      <c r="B472" s="23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</row>
    <row r="473" spans="2:44" x14ac:dyDescent="0.25">
      <c r="B473" s="23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</row>
    <row r="474" spans="2:44" x14ac:dyDescent="0.25">
      <c r="B474" s="23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</row>
    <row r="475" spans="2:44" x14ac:dyDescent="0.25">
      <c r="B475" s="23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</row>
    <row r="476" spans="2:44" x14ac:dyDescent="0.25">
      <c r="B476" s="23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</row>
    <row r="477" spans="2:44" x14ac:dyDescent="0.25">
      <c r="B477" s="23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</row>
    <row r="478" spans="2:44" x14ac:dyDescent="0.25">
      <c r="B478" s="23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</row>
    <row r="479" spans="2:44" x14ac:dyDescent="0.25">
      <c r="B479" s="23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</row>
    <row r="480" spans="2:44" x14ac:dyDescent="0.25">
      <c r="B480" s="23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</row>
    <row r="481" spans="2:44" x14ac:dyDescent="0.25">
      <c r="B481" s="23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</row>
    <row r="482" spans="2:44" x14ac:dyDescent="0.25">
      <c r="B482" s="23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</row>
    <row r="483" spans="2:44" x14ac:dyDescent="0.25">
      <c r="B483" s="23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</row>
    <row r="484" spans="2:44" x14ac:dyDescent="0.25">
      <c r="B484" s="23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</row>
    <row r="485" spans="2:44" x14ac:dyDescent="0.25">
      <c r="B485" s="23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</row>
    <row r="486" spans="2:44" x14ac:dyDescent="0.25">
      <c r="B486" s="23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</row>
    <row r="487" spans="2:44" x14ac:dyDescent="0.25">
      <c r="B487" s="23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</row>
    <row r="488" spans="2:44" x14ac:dyDescent="0.25">
      <c r="B488" s="23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</row>
    <row r="489" spans="2:44" x14ac:dyDescent="0.25">
      <c r="B489" s="23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</row>
    <row r="490" spans="2:44" x14ac:dyDescent="0.25">
      <c r="B490" s="23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</row>
    <row r="491" spans="2:44" x14ac:dyDescent="0.25">
      <c r="B491" s="23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</row>
    <row r="492" spans="2:44" x14ac:dyDescent="0.25">
      <c r="B492" s="23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</row>
    <row r="493" spans="2:44" x14ac:dyDescent="0.25">
      <c r="B493" s="23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</row>
    <row r="494" spans="2:44" x14ac:dyDescent="0.25">
      <c r="B494" s="23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</row>
    <row r="495" spans="2:44" x14ac:dyDescent="0.25">
      <c r="B495" s="23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</row>
    <row r="496" spans="2:44" x14ac:dyDescent="0.25">
      <c r="B496" s="23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</row>
    <row r="497" spans="2:44" x14ac:dyDescent="0.25">
      <c r="B497" s="23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</row>
    <row r="498" spans="2:44" x14ac:dyDescent="0.25">
      <c r="B498" s="23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</row>
    <row r="499" spans="2:44" x14ac:dyDescent="0.25">
      <c r="B499" s="23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</row>
    <row r="500" spans="2:44" x14ac:dyDescent="0.25">
      <c r="B500" s="23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</row>
    <row r="501" spans="2:44" x14ac:dyDescent="0.25">
      <c r="B501" s="23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</row>
    <row r="502" spans="2:44" x14ac:dyDescent="0.25">
      <c r="B502" s="23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</row>
    <row r="503" spans="2:44" x14ac:dyDescent="0.25">
      <c r="B503" s="23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</row>
    <row r="504" spans="2:44" x14ac:dyDescent="0.25">
      <c r="B504" s="23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</row>
    <row r="505" spans="2:44" x14ac:dyDescent="0.25">
      <c r="B505" s="23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</row>
    <row r="506" spans="2:44" x14ac:dyDescent="0.25">
      <c r="B506" s="23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</row>
    <row r="507" spans="2:44" x14ac:dyDescent="0.25">
      <c r="B507" s="23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</row>
    <row r="508" spans="2:44" x14ac:dyDescent="0.25">
      <c r="B508" s="23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</row>
    <row r="509" spans="2:44" x14ac:dyDescent="0.25">
      <c r="B509" s="23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</row>
    <row r="510" spans="2:44" x14ac:dyDescent="0.25">
      <c r="B510" s="23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</row>
    <row r="511" spans="2:44" x14ac:dyDescent="0.25">
      <c r="B511" s="23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</row>
    <row r="512" spans="2:44" x14ac:dyDescent="0.25">
      <c r="B512" s="23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</row>
    <row r="513" spans="2:44" x14ac:dyDescent="0.25">
      <c r="B513" s="23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</row>
    <row r="514" spans="2:44" x14ac:dyDescent="0.25">
      <c r="B514" s="23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</row>
    <row r="515" spans="2:44" x14ac:dyDescent="0.25">
      <c r="B515" s="23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</row>
    <row r="516" spans="2:44" x14ac:dyDescent="0.25">
      <c r="B516" s="23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</row>
    <row r="517" spans="2:44" x14ac:dyDescent="0.25">
      <c r="B517" s="23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</row>
    <row r="518" spans="2:44" x14ac:dyDescent="0.25">
      <c r="B518" s="23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</row>
    <row r="519" spans="2:44" x14ac:dyDescent="0.25"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</row>
    <row r="520" spans="2:44" x14ac:dyDescent="0.25"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</row>
    <row r="521" spans="2:44" x14ac:dyDescent="0.25"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</row>
    <row r="522" spans="2:44" x14ac:dyDescent="0.25"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</row>
    <row r="523" spans="2:44" x14ac:dyDescent="0.25"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</row>
    <row r="524" spans="2:44" x14ac:dyDescent="0.25"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</row>
    <row r="525" spans="2:44" x14ac:dyDescent="0.25"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</row>
    <row r="526" spans="2:44" x14ac:dyDescent="0.25"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</row>
  </sheetData>
  <mergeCells count="26">
    <mergeCell ref="R49:X49"/>
    <mergeCell ref="R50:X50"/>
    <mergeCell ref="B6:G6"/>
    <mergeCell ref="B7:G7"/>
    <mergeCell ref="B24:K24"/>
    <mergeCell ref="B22:K22"/>
    <mergeCell ref="S42:T42"/>
    <mergeCell ref="B25:K25"/>
    <mergeCell ref="V26:W26"/>
    <mergeCell ref="U27:V27"/>
    <mergeCell ref="B104:C104"/>
    <mergeCell ref="D26:H26"/>
    <mergeCell ref="R28:S28"/>
    <mergeCell ref="R36:X36"/>
    <mergeCell ref="S39:T39"/>
    <mergeCell ref="S40:T40"/>
    <mergeCell ref="S41:T41"/>
    <mergeCell ref="C40:C41"/>
    <mergeCell ref="R35:X35"/>
    <mergeCell ref="R37:R38"/>
    <mergeCell ref="S37:T38"/>
    <mergeCell ref="U37:V37"/>
    <mergeCell ref="W37:X37"/>
    <mergeCell ref="B49:C49"/>
    <mergeCell ref="O50:P50"/>
    <mergeCell ref="R26:T26"/>
  </mergeCells>
  <dataValidations count="2">
    <dataValidation type="list" allowBlank="1" showInputMessage="1" showErrorMessage="1" sqref="C43">
      <formula1>$R$45:$R$47</formula1>
    </dataValidation>
    <dataValidation type="list" allowBlank="1" showInputMessage="1" showErrorMessage="1" sqref="C42">
      <formula1>$S$44:$S$47</formula1>
    </dataValidation>
  </dataValidations>
  <hyperlinks>
    <hyperlink ref="D5" r:id="rId1"/>
  </hyperlinks>
  <pageMargins left="3.937007874015748E-2" right="3.937007874015748E-2" top="0" bottom="0" header="0" footer="0"/>
  <pageSetup paperSize="9" scale="37" orientation="portrait" horizontalDpi="1200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Расходы за 10 лет</vt:lpstr>
      <vt:lpstr>Расходы за 50 лет. Тренд выгоды</vt:lpstr>
      <vt:lpstr>'Расходы за 10 лет'!Область_печати</vt:lpstr>
      <vt:lpstr>'Расходы за 50 лет. Тренд выгоды'!Область_печати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svein</dc:creator>
  <cp:lastModifiedBy>PR_R2</cp:lastModifiedBy>
  <cp:lastPrinted>2021-09-13T07:53:50Z</cp:lastPrinted>
  <dcterms:created xsi:type="dcterms:W3CDTF">2012-03-21T18:10:01Z</dcterms:created>
  <dcterms:modified xsi:type="dcterms:W3CDTF">2021-09-29T07:05:56Z</dcterms:modified>
</cp:coreProperties>
</file>